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PLANEJAMENTO E CONTRATOS\CONTROLE - CONTRATOS\CONTRATAÇÕES\2025\INFRAESTRUTURA DO BAIRRO DO CRUZEIRO - SANTA CRUZ\doc's técnicos\"/>
    </mc:Choice>
  </mc:AlternateContent>
  <xr:revisionPtr revIDLastSave="0" documentId="13_ncr:1_{7A34962B-9B62-4796-AF3D-9F3B53E25257}" xr6:coauthVersionLast="47" xr6:coauthVersionMax="47" xr10:uidLastSave="{00000000-0000-0000-0000-000000000000}"/>
  <bookViews>
    <workbookView xWindow="-120" yWindow="-120" windowWidth="29040" windowHeight="15720" tabRatio="713" activeTab="3" xr2:uid="{80E99ECF-BECA-4A00-AE53-BCDBB1E258A8}"/>
  </bookViews>
  <sheets>
    <sheet name="RES" sheetId="5" r:id="rId1"/>
    <sheet name="ORÇ" sheetId="4" r:id="rId2"/>
    <sheet name="CRON" sheetId="3" r:id="rId3"/>
    <sheet name="COMPS." sheetId="2" r:id="rId4"/>
    <sheet name="COTAÇÕES" sheetId="16" state="hidden" r:id="rId5"/>
    <sheet name="COT-AUX" sheetId="19" state="hidden" r:id="rId6"/>
  </sheets>
  <definedNames>
    <definedName name="_xlnm._FilterDatabase" localSheetId="1" hidden="1">ORÇ!$I$1:$I$174</definedName>
    <definedName name="_xlnm.Print_Area" localSheetId="3">'COMPS.'!$A$1:$J$259</definedName>
    <definedName name="_xlnm.Print_Area" localSheetId="4">COTAÇÕES!$A$1:$N$10</definedName>
    <definedName name="_xlnm.Print_Area" localSheetId="5">'COT-AUX'!$A$1:$J$31</definedName>
    <definedName name="_xlnm.Print_Area" localSheetId="2">CRON!$A$1:$L$40</definedName>
    <definedName name="_xlnm.Print_Area" localSheetId="1">ORÇ!$A$1:$H$157</definedName>
    <definedName name="_xlnm.Print_Area" localSheetId="0">RES!$A$1:$E$15</definedName>
    <definedName name="_xlnm.Print_Titles" localSheetId="1">ORÇ!$1:$6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8" i="2" l="1"/>
  <c r="J207" i="2"/>
  <c r="J206" i="2"/>
  <c r="J205" i="2"/>
  <c r="J224" i="2" l="1"/>
  <c r="J225" i="2" s="1"/>
  <c r="J220" i="2"/>
  <c r="J221" i="2" s="1"/>
  <c r="J217" i="2"/>
  <c r="J216" i="2"/>
  <c r="J215" i="2"/>
  <c r="J214" i="2"/>
  <c r="J209" i="2"/>
  <c r="J204" i="2"/>
  <c r="J193" i="2"/>
  <c r="J178" i="2"/>
  <c r="J177" i="2"/>
  <c r="J176" i="2"/>
  <c r="J174" i="2"/>
  <c r="H198" i="2" l="1"/>
  <c r="J198" i="2" s="1"/>
  <c r="H196" i="2"/>
  <c r="J196" i="2" s="1"/>
  <c r="H195" i="2"/>
  <c r="J195" i="2" s="1"/>
  <c r="J210" i="2"/>
  <c r="H197" i="2"/>
  <c r="J197" i="2" s="1"/>
  <c r="H161" i="2" l="1"/>
  <c r="J161" i="2" s="1"/>
  <c r="J199" i="2"/>
  <c r="J200" i="2" s="1"/>
  <c r="J202" i="2" s="1"/>
  <c r="H159" i="2"/>
  <c r="J159" i="2" s="1"/>
  <c r="J185" i="2" l="1"/>
  <c r="J186" i="2" s="1"/>
  <c r="J181" i="2"/>
  <c r="J182" i="2" s="1"/>
  <c r="J169" i="2"/>
  <c r="J168" i="2"/>
  <c r="J167" i="2"/>
  <c r="O29" i="3"/>
  <c r="B27" i="3"/>
  <c r="B11" i="5"/>
  <c r="A125" i="4"/>
  <c r="J170" i="2" l="1"/>
  <c r="H160" i="2"/>
  <c r="J160" i="2" s="1"/>
  <c r="J156" i="2"/>
  <c r="H158" i="2" l="1"/>
  <c r="J158" i="2" s="1"/>
  <c r="J162" i="2" s="1"/>
  <c r="J163" i="2" s="1"/>
  <c r="J165" i="2" s="1"/>
  <c r="J45" i="2" l="1"/>
  <c r="J55" i="2"/>
  <c r="J56" i="2" s="1"/>
  <c r="J27" i="2"/>
  <c r="J28" i="2" s="1"/>
  <c r="J23" i="2"/>
  <c r="J24" i="2" s="1"/>
  <c r="J20" i="2"/>
  <c r="J19" i="2"/>
  <c r="J16" i="2"/>
  <c r="J51" i="2"/>
  <c r="J52" i="2" s="1"/>
  <c r="J85" i="2"/>
  <c r="J81" i="2"/>
  <c r="J77" i="2"/>
  <c r="H9" i="2" l="1"/>
  <c r="J9" i="2" s="1"/>
  <c r="J35" i="2"/>
  <c r="H8" i="2"/>
  <c r="J8" i="2" s="1"/>
  <c r="H10" i="2"/>
  <c r="J10" i="2" s="1"/>
  <c r="J93" i="2"/>
  <c r="H39" i="2"/>
  <c r="J39" i="2" s="1"/>
  <c r="J6" i="2"/>
  <c r="J34" i="2"/>
  <c r="J17" i="2"/>
  <c r="J21" i="2"/>
  <c r="H38" i="2"/>
  <c r="J38" i="2" s="1"/>
  <c r="J46" i="2"/>
  <c r="J49" i="2"/>
  <c r="J99" i="2"/>
  <c r="J98" i="2"/>
  <c r="J94" i="2"/>
  <c r="J96" i="2"/>
  <c r="J95" i="2"/>
  <c r="J97" i="2"/>
  <c r="J11" i="2" l="1"/>
  <c r="J12" i="2" s="1"/>
  <c r="J36" i="2"/>
  <c r="J40" i="2"/>
  <c r="J41" i="2" s="1"/>
  <c r="J43" i="2" l="1"/>
  <c r="J57" i="2" s="1"/>
  <c r="J14" i="2"/>
  <c r="J29" i="2" s="1"/>
  <c r="J148" i="2"/>
  <c r="J149" i="2" s="1"/>
  <c r="J144" i="2"/>
  <c r="J145" i="2" s="1"/>
  <c r="J141" i="2"/>
  <c r="J140" i="2"/>
  <c r="J121" i="2"/>
  <c r="J122" i="2" s="1"/>
  <c r="J117" i="2"/>
  <c r="J118" i="2" s="1"/>
  <c r="J111" i="2"/>
  <c r="J110" i="2"/>
  <c r="J86" i="2"/>
  <c r="J82" i="2"/>
  <c r="J78" i="2"/>
  <c r="J76" i="2"/>
  <c r="J75" i="2"/>
  <c r="J72" i="2"/>
  <c r="J132" i="2" l="1"/>
  <c r="J133" i="2" s="1"/>
  <c r="H103" i="2"/>
  <c r="J103" i="2" s="1"/>
  <c r="H65" i="2"/>
  <c r="J65" i="2" s="1"/>
  <c r="J129" i="2"/>
  <c r="J138" i="2"/>
  <c r="J142" i="2"/>
  <c r="H102" i="2"/>
  <c r="J102" i="2" s="1"/>
  <c r="H66" i="2"/>
  <c r="J66" i="2" s="1"/>
  <c r="J79" i="2"/>
  <c r="H104" i="2"/>
  <c r="J104" i="2" s="1"/>
  <c r="J92" i="2"/>
  <c r="J112" i="2"/>
  <c r="J115" i="2"/>
  <c r="J73" i="2"/>
  <c r="J105" i="2" l="1"/>
  <c r="J106" i="2" s="1"/>
  <c r="J67" i="2"/>
  <c r="J68" i="2" s="1"/>
  <c r="J63" i="2"/>
  <c r="J135" i="2"/>
  <c r="J150" i="2" s="1"/>
  <c r="J100" i="2"/>
  <c r="J108" i="2" l="1"/>
  <c r="J123" i="2" s="1"/>
  <c r="J70" i="2"/>
  <c r="J87" i="2" s="1"/>
  <c r="H238" i="2" l="1"/>
  <c r="J238" i="2" s="1"/>
  <c r="H236" i="2"/>
  <c r="J236" i="2" s="1"/>
  <c r="H237" i="2"/>
  <c r="J237" i="2" s="1"/>
  <c r="J256" i="2" l="1"/>
  <c r="J257" i="2" s="1"/>
  <c r="J252" i="2"/>
  <c r="J253" i="2" s="1"/>
  <c r="J246" i="2"/>
  <c r="J245" i="2"/>
  <c r="J244" i="2"/>
  <c r="H234" i="2" l="1"/>
  <c r="J234" i="2" s="1"/>
  <c r="H235" i="2"/>
  <c r="J235" i="2" s="1"/>
  <c r="J247" i="2"/>
  <c r="J232" i="2"/>
  <c r="J250" i="2"/>
  <c r="J239" i="2" l="1"/>
  <c r="J240" i="2" s="1"/>
  <c r="J242" i="2" s="1"/>
  <c r="J258" i="2" s="1"/>
  <c r="J259" i="2" l="1"/>
  <c r="B33" i="3" l="1"/>
  <c r="A1" i="16"/>
  <c r="F34" i="19" l="1"/>
  <c r="E34" i="19"/>
  <c r="D34" i="19"/>
  <c r="C34" i="19"/>
  <c r="G7" i="16" l="1"/>
  <c r="F3" i="19"/>
  <c r="E3" i="19"/>
  <c r="D3" i="19"/>
  <c r="C3" i="19"/>
  <c r="F5" i="16" s="1"/>
  <c r="I3" i="19"/>
  <c r="K8" i="16" l="1"/>
  <c r="E4" i="16"/>
  <c r="F10" i="16"/>
  <c r="F7" i="16"/>
  <c r="G9" i="16"/>
  <c r="E7" i="16"/>
  <c r="J4" i="16"/>
  <c r="H4" i="16"/>
  <c r="F9" i="16"/>
  <c r="G6" i="16"/>
  <c r="F6" i="16"/>
  <c r="E6" i="16"/>
  <c r="E9" i="16"/>
  <c r="G4" i="16"/>
  <c r="F8" i="16"/>
  <c r="G5" i="16"/>
  <c r="E10" i="16"/>
  <c r="F4" i="16"/>
  <c r="G8" i="16"/>
  <c r="G10" i="16"/>
  <c r="E8" i="16"/>
  <c r="E5" i="16"/>
  <c r="H9" i="16"/>
  <c r="I4" i="16"/>
  <c r="M5" i="16"/>
  <c r="I6" i="16"/>
  <c r="I5" i="16"/>
  <c r="K7" i="16"/>
  <c r="L9" i="16"/>
  <c r="J7" i="16"/>
  <c r="H5" i="16"/>
  <c r="J8" i="16"/>
  <c r="M7" i="16"/>
  <c r="J5" i="16"/>
  <c r="H8" i="16"/>
  <c r="L4" i="16"/>
  <c r="M6" i="16"/>
  <c r="K9" i="16"/>
  <c r="I7" i="16"/>
  <c r="J9" i="16"/>
  <c r="I8" i="16"/>
  <c r="M9" i="16"/>
  <c r="M4" i="16"/>
  <c r="L6" i="16"/>
  <c r="M8" i="16"/>
  <c r="H7" i="16"/>
  <c r="I9" i="16"/>
  <c r="L5" i="16"/>
  <c r="H6" i="16"/>
  <c r="K5" i="16"/>
  <c r="L7" i="16"/>
  <c r="K6" i="16"/>
  <c r="L8" i="16"/>
  <c r="J6" i="16"/>
  <c r="K4" i="16"/>
  <c r="A138" i="4" l="1"/>
  <c r="A134" i="4"/>
  <c r="B13" i="5"/>
  <c r="B14" i="5"/>
  <c r="B30" i="3" l="1"/>
  <c r="B24" i="3"/>
  <c r="B21" i="3"/>
  <c r="B18" i="3"/>
  <c r="B15" i="3"/>
  <c r="B12" i="3"/>
  <c r="B9" i="3"/>
  <c r="A85" i="4"/>
  <c r="B12" i="5"/>
  <c r="B10" i="5"/>
  <c r="B9" i="5"/>
  <c r="B8" i="5"/>
  <c r="B7" i="5"/>
  <c r="B6" i="5"/>
  <c r="A112" i="4" l="1"/>
  <c r="N4" i="16"/>
  <c r="N5" i="16"/>
  <c r="N6" i="16"/>
  <c r="N7" i="16"/>
  <c r="N8" i="16"/>
  <c r="N10" i="16"/>
  <c r="N9" i="16"/>
  <c r="O23" i="3" l="1"/>
  <c r="H101" i="4" l="1"/>
  <c r="H99" i="4"/>
  <c r="H100" i="4"/>
  <c r="H102" i="4"/>
  <c r="A30" i="4" l="1"/>
  <c r="A120" i="4"/>
  <c r="A103" i="4"/>
  <c r="A43" i="4"/>
  <c r="O32" i="3" l="1"/>
  <c r="O26" i="3"/>
  <c r="O20" i="3"/>
  <c r="O17" i="3"/>
  <c r="O14" i="3"/>
  <c r="O11" i="3"/>
  <c r="H56" i="4" l="1"/>
  <c r="H51" i="4"/>
  <c r="H55" i="4"/>
  <c r="H52" i="4"/>
  <c r="H53" i="4"/>
  <c r="H63" i="4"/>
  <c r="H61" i="4"/>
  <c r="H62" i="4"/>
  <c r="H54" i="4"/>
  <c r="H118" i="4"/>
  <c r="H60" i="4"/>
  <c r="H97" i="4"/>
  <c r="H64" i="4"/>
  <c r="H74" i="4"/>
  <c r="H78" i="4"/>
  <c r="H73" i="4"/>
  <c r="H71" i="4"/>
  <c r="H72" i="4"/>
  <c r="H83" i="4"/>
  <c r="H84" i="4"/>
  <c r="H95" i="4"/>
  <c r="H77" i="4"/>
  <c r="H94" i="4"/>
  <c r="H93" i="4"/>
  <c r="H108" i="4"/>
  <c r="H96" i="4"/>
  <c r="H92" i="4"/>
  <c r="H110" i="4"/>
  <c r="H111" i="4"/>
  <c r="H117" i="4"/>
  <c r="H119" i="4"/>
  <c r="H131" i="4"/>
  <c r="H130" i="4"/>
  <c r="H132" i="4"/>
  <c r="H75" i="4"/>
  <c r="H79" i="4"/>
  <c r="H82" i="4"/>
  <c r="H81" i="4"/>
  <c r="H80" i="4"/>
  <c r="H70" i="4"/>
  <c r="H76" i="4"/>
  <c r="H66" i="4"/>
  <c r="H68" i="4"/>
  <c r="H67" i="4"/>
  <c r="H58" i="4"/>
  <c r="H65" i="4"/>
  <c r="H59" i="4"/>
  <c r="H50" i="4"/>
  <c r="H49" i="4"/>
  <c r="H38" i="4"/>
  <c r="H40" i="4"/>
  <c r="H42" i="4"/>
  <c r="H41" i="4"/>
  <c r="H39" i="4"/>
  <c r="H36" i="4"/>
  <c r="H25" i="4"/>
  <c r="H28" i="4"/>
  <c r="H26" i="4"/>
  <c r="H27" i="4"/>
  <c r="H29" i="4"/>
  <c r="H21" i="4"/>
  <c r="H137" i="4"/>
  <c r="H89" i="4"/>
  <c r="H23" i="4"/>
  <c r="H17" i="4"/>
  <c r="H34" i="4"/>
  <c r="H18" i="4"/>
  <c r="H10" i="4"/>
  <c r="H12" i="4"/>
  <c r="H35" i="4"/>
  <c r="H20" i="4"/>
  <c r="H133" i="4"/>
  <c r="H116" i="4"/>
  <c r="H19" i="4"/>
  <c r="H107" i="4"/>
  <c r="H115" i="4"/>
  <c r="H129" i="4"/>
  <c r="H22" i="4"/>
  <c r="H14" i="4"/>
  <c r="H11" i="4"/>
  <c r="H13" i="4"/>
  <c r="H48" i="4"/>
  <c r="H16" i="4"/>
  <c r="H90" i="4"/>
  <c r="H128" i="4"/>
  <c r="H15" i="4"/>
  <c r="H47" i="4"/>
  <c r="H9" i="4"/>
  <c r="H138" i="4" l="1"/>
  <c r="I136" i="4" s="1"/>
  <c r="H134" i="4"/>
  <c r="I127" i="4" s="1"/>
  <c r="H120" i="4"/>
  <c r="I114" i="4" s="1"/>
  <c r="C11" i="5" s="1"/>
  <c r="D11" i="5" s="1"/>
  <c r="H85" i="4"/>
  <c r="I45" i="4" s="1"/>
  <c r="H103" i="4"/>
  <c r="I87" i="4" s="1"/>
  <c r="H112" i="4"/>
  <c r="I105" i="4" s="1"/>
  <c r="H30" i="4"/>
  <c r="I7" i="4" s="1"/>
  <c r="H43" i="4"/>
  <c r="I32" i="4" s="1"/>
  <c r="C14" i="5" l="1"/>
  <c r="D14" i="5" s="1"/>
  <c r="D33" i="3"/>
  <c r="P33" i="3" s="1"/>
  <c r="C6" i="5"/>
  <c r="D6" i="5" s="1"/>
  <c r="D9" i="3"/>
  <c r="P9" i="3" s="1"/>
  <c r="C10" i="5"/>
  <c r="D10" i="5" s="1"/>
  <c r="D21" i="3"/>
  <c r="P21" i="3" s="1"/>
  <c r="C7" i="5"/>
  <c r="D7" i="5" s="1"/>
  <c r="D12" i="3"/>
  <c r="P12" i="3" s="1"/>
  <c r="C9" i="5"/>
  <c r="D9" i="5" s="1"/>
  <c r="D18" i="3"/>
  <c r="P18" i="3" s="1"/>
  <c r="C8" i="5"/>
  <c r="D8" i="5" s="1"/>
  <c r="D15" i="3"/>
  <c r="P15" i="3" s="1"/>
  <c r="D24" i="3"/>
  <c r="P24" i="3" s="1"/>
  <c r="C13" i="5"/>
  <c r="D13" i="5" s="1"/>
  <c r="D30" i="3"/>
  <c r="P30" i="3" s="1"/>
  <c r="E30" i="3" l="1"/>
  <c r="K30" i="3"/>
  <c r="J30" i="3"/>
  <c r="I30" i="3"/>
  <c r="H30" i="3"/>
  <c r="G30" i="3"/>
  <c r="F30" i="3"/>
  <c r="L30" i="3"/>
  <c r="G18" i="3"/>
  <c r="I18" i="3"/>
  <c r="J18" i="3"/>
  <c r="K18" i="3"/>
  <c r="H18" i="3"/>
  <c r="J24" i="3"/>
  <c r="L24" i="3"/>
  <c r="K24" i="3"/>
  <c r="L21" i="3"/>
  <c r="K21" i="3"/>
  <c r="H15" i="3"/>
  <c r="F15" i="3"/>
  <c r="G15" i="3"/>
  <c r="I15" i="3"/>
  <c r="E12" i="3"/>
  <c r="G12" i="3"/>
  <c r="H12" i="3"/>
  <c r="F12" i="3"/>
  <c r="F9" i="3"/>
  <c r="G9" i="3"/>
  <c r="H9" i="3"/>
  <c r="K9" i="3"/>
  <c r="I9" i="3"/>
  <c r="J9" i="3"/>
  <c r="L9" i="3"/>
  <c r="E9" i="3"/>
  <c r="J172" i="2" l="1"/>
  <c r="J173" i="2"/>
  <c r="J213" i="2"/>
  <c r="J212" i="2"/>
  <c r="J175" i="2"/>
  <c r="J218" i="2" l="1"/>
  <c r="J226" i="2" s="1"/>
  <c r="J179" i="2"/>
  <c r="J187" i="2" s="1"/>
  <c r="H124" i="4" l="1"/>
  <c r="H123" i="4"/>
  <c r="H125" i="4" l="1"/>
  <c r="I122" i="4" s="1"/>
  <c r="H140" i="4" l="1"/>
  <c r="C12" i="5"/>
  <c r="D27" i="3"/>
  <c r="P27" i="3" s="1"/>
  <c r="C15" i="5" l="1"/>
  <c r="D12" i="5"/>
  <c r="D15" i="5" s="1"/>
  <c r="L35" i="3"/>
  <c r="L33" i="3" s="1"/>
  <c r="L37" i="3" s="1"/>
  <c r="G27" i="3"/>
  <c r="G35" i="3" s="1"/>
  <c r="G33" i="3" s="1"/>
  <c r="G37" i="3" s="1"/>
  <c r="I35" i="3"/>
  <c r="I33" i="3" s="1"/>
  <c r="I37" i="3" s="1"/>
  <c r="K35" i="3"/>
  <c r="K33" i="3" s="1"/>
  <c r="K37" i="3" s="1"/>
  <c r="E35" i="3"/>
  <c r="P37" i="3"/>
  <c r="H35" i="3"/>
  <c r="H33" i="3" s="1"/>
  <c r="H37" i="3" s="1"/>
  <c r="F27" i="3"/>
  <c r="F35" i="3" s="1"/>
  <c r="F33" i="3" s="1"/>
  <c r="F37" i="3" s="1"/>
  <c r="J35" i="3"/>
  <c r="J33" i="3" s="1"/>
  <c r="J37" i="3" s="1"/>
  <c r="I39" i="3" l="1"/>
  <c r="G39" i="3"/>
  <c r="K39" i="3"/>
  <c r="J39" i="3"/>
  <c r="F39" i="3"/>
  <c r="L39" i="3"/>
  <c r="H39" i="3"/>
  <c r="E12" i="5"/>
  <c r="E11" i="5"/>
  <c r="E6" i="5"/>
  <c r="E10" i="5"/>
  <c r="E8" i="5"/>
  <c r="E13" i="5"/>
  <c r="E14" i="5"/>
  <c r="E7" i="5"/>
  <c r="E9" i="5"/>
  <c r="E33" i="3"/>
  <c r="E37" i="3" s="1"/>
  <c r="O35" i="3"/>
  <c r="E38" i="3" l="1"/>
  <c r="F38" i="3" s="1"/>
  <c r="G38" i="3" s="1"/>
  <c r="H38" i="3" s="1"/>
  <c r="I38" i="3" s="1"/>
  <c r="J38" i="3" s="1"/>
  <c r="K38" i="3" s="1"/>
  <c r="L38" i="3" s="1"/>
  <c r="E39" i="3"/>
  <c r="E40" i="3" s="1"/>
  <c r="F40" i="3" s="1"/>
  <c r="G40" i="3" s="1"/>
  <c r="H40" i="3" s="1"/>
  <c r="I40" i="3" s="1"/>
  <c r="J40" i="3" s="1"/>
  <c r="K40" i="3" s="1"/>
  <c r="L40" i="3" s="1"/>
  <c r="E15" i="5"/>
</calcChain>
</file>

<file path=xl/sharedStrings.xml><?xml version="1.0" encoding="utf-8"?>
<sst xmlns="http://schemas.openxmlformats.org/spreadsheetml/2006/main" count="1383" uniqueCount="473">
  <si>
    <t>CÓD</t>
  </si>
  <si>
    <t>ITEM</t>
  </si>
  <si>
    <t>DISCRIMINAÇÃO</t>
  </si>
  <si>
    <t>VALOR PARCIAL R$</t>
  </si>
  <si>
    <t>% sobre o Total</t>
  </si>
  <si>
    <t>1.0</t>
  </si>
  <si>
    <t>2.0</t>
  </si>
  <si>
    <t>3.0</t>
  </si>
  <si>
    <t>4.0</t>
  </si>
  <si>
    <t>5.0</t>
  </si>
  <si>
    <t>6.0</t>
  </si>
  <si>
    <t>7.0</t>
  </si>
  <si>
    <t xml:space="preserve">TOTAL GERAL </t>
  </si>
  <si>
    <t>BDI:</t>
  </si>
  <si>
    <t>PRAZO OBRA PREV.:</t>
  </si>
  <si>
    <t>ÓRGÃO</t>
  </si>
  <si>
    <t>DISCRIMINAÇÃO DO SERVIÇO</t>
  </si>
  <si>
    <t>UNID</t>
  </si>
  <si>
    <t>QTDE</t>
  </si>
  <si>
    <t>PREÇO UNITÁRIO (R$) COM BDI</t>
  </si>
  <si>
    <t>PREÇO TOTAL (R$)</t>
  </si>
  <si>
    <t>SICRO</t>
  </si>
  <si>
    <t>DER-ES EDIF.</t>
  </si>
  <si>
    <t>3.1</t>
  </si>
  <si>
    <t>4.1</t>
  </si>
  <si>
    <t>4.2</t>
  </si>
  <si>
    <t>5.1</t>
  </si>
  <si>
    <t xml:space="preserve">INSTALAÇÃO MANUT. CANTEIRO MOB., DESMOB. E PLACA DE OBRA </t>
  </si>
  <si>
    <t>6.1</t>
  </si>
  <si>
    <t>6.2</t>
  </si>
  <si>
    <t>7.1</t>
  </si>
  <si>
    <t>-</t>
  </si>
  <si>
    <t>TOTAL GERAL</t>
  </si>
  <si>
    <t>CRONOGRAMA FÍSICO - FINANCEIRO</t>
  </si>
  <si>
    <t>DISCRIMINAÇÃO DOS SERVIÇOS</t>
  </si>
  <si>
    <t>REPASSE</t>
  </si>
  <si>
    <t xml:space="preserve">VALOR DAS OBRAS </t>
  </si>
  <si>
    <t>R$</t>
  </si>
  <si>
    <t>%</t>
  </si>
  <si>
    <t>PREVISÃO DE DESENBOLSO MENSAL</t>
  </si>
  <si>
    <t>DESEMBOLSO ACUMULADO</t>
  </si>
  <si>
    <t>% PARCIAL</t>
  </si>
  <si>
    <t>% ACUMULADA</t>
  </si>
  <si>
    <t xml:space="preserve">CÓD: </t>
  </si>
  <si>
    <t>DATA-BASE:</t>
  </si>
  <si>
    <t>UNIDADE:</t>
  </si>
  <si>
    <t>ÓRG.</t>
  </si>
  <si>
    <t>CÓD.</t>
  </si>
  <si>
    <t>EQUIPAMENTO</t>
  </si>
  <si>
    <t>COND. DE TRAB.</t>
  </si>
  <si>
    <t>UTILIZAÇÃO</t>
  </si>
  <si>
    <t>CUSTO OPERACIONAL</t>
  </si>
  <si>
    <t>QUANT</t>
  </si>
  <si>
    <t>PROD</t>
  </si>
  <si>
    <t>IMPR</t>
  </si>
  <si>
    <t>CUSTO</t>
  </si>
  <si>
    <t>( A ) TOTAL</t>
  </si>
  <si>
    <t>MÃO DE OBRA SUPLEMENTAR</t>
  </si>
  <si>
    <t>UND</t>
  </si>
  <si>
    <t>SAL.
S/ ENC.</t>
  </si>
  <si>
    <t>ENC. SOCIAIS</t>
  </si>
  <si>
    <t>SAL.
C/ ENC.</t>
  </si>
  <si>
    <t xml:space="preserve"> CUSTO HORÁRIO</t>
  </si>
  <si>
    <t>P9824</t>
  </si>
  <si>
    <t>( B ) TOTAL</t>
  </si>
  <si>
    <t>( C ) ADICIONAL DE FERRAMENTAS MANUAIS</t>
  </si>
  <si>
    <t xml:space="preserve"> ( D ) PRODUÇÃO DA EQUIPE</t>
  </si>
  <si>
    <t>CUSTO UNITÁRIO DA EXECUÇÃO ( A + B + C) / D = ( E )</t>
  </si>
  <si>
    <t>MATERIAIS</t>
  </si>
  <si>
    <t>CONSUMO</t>
  </si>
  <si>
    <t>CUSTO UNITÁRIO</t>
  </si>
  <si>
    <t>( F ) TOTAL</t>
  </si>
  <si>
    <t>ATIVIDADES AUXILIARES</t>
  </si>
  <si>
    <t>( G ) TOTAL</t>
  </si>
  <si>
    <t>TEMPO FIXO</t>
  </si>
  <si>
    <t>( H ) TOTAL</t>
  </si>
  <si>
    <t>TRANSPORTE</t>
  </si>
  <si>
    <t>D.M.T.</t>
  </si>
  <si>
    <t>CONSUMO (tkm)</t>
  </si>
  <si>
    <t>XP</t>
  </si>
  <si>
    <t>XR</t>
  </si>
  <si>
    <t>( I ) TOTAL</t>
  </si>
  <si>
    <t>CUSTO DIRETO TOTAL  ( E ) + ( F ) + ( G ) + ( H ) + ( I )</t>
  </si>
  <si>
    <t>Administração Local</t>
  </si>
  <si>
    <t>SERVIÇOS PRELIMINARES E TERRAPLENAGEM</t>
  </si>
  <si>
    <t>7.2</t>
  </si>
  <si>
    <t>8.1</t>
  </si>
  <si>
    <t>1.1</t>
  </si>
  <si>
    <t>1.2</t>
  </si>
  <si>
    <t>2.1</t>
  </si>
  <si>
    <t>2.1.1</t>
  </si>
  <si>
    <t>2.1.2</t>
  </si>
  <si>
    <t>SINAPI</t>
  </si>
  <si>
    <t>4.3</t>
  </si>
  <si>
    <t>SCO-RIO</t>
  </si>
  <si>
    <t>MAPA DE COTAÇÕES</t>
  </si>
  <si>
    <t>DISCRIMINAÇÃO DO ITEM</t>
  </si>
  <si>
    <t>FORN. 01</t>
  </si>
  <si>
    <t>PREÇO 01</t>
  </si>
  <si>
    <t>DATA COT 01</t>
  </si>
  <si>
    <t>FORN. 02</t>
  </si>
  <si>
    <t>PREÇO 02</t>
  </si>
  <si>
    <t xml:space="preserve">DATA COT 02 </t>
  </si>
  <si>
    <t>FORN. 03</t>
  </si>
  <si>
    <t>PREÇO 03</t>
  </si>
  <si>
    <t>DATA COT 03</t>
  </si>
  <si>
    <t>MENOR PREÇO UNIT. (R$)</t>
  </si>
  <si>
    <t>COT-001</t>
  </si>
  <si>
    <t>COT-002</t>
  </si>
  <si>
    <t>COT-003</t>
  </si>
  <si>
    <t>COT-004</t>
  </si>
  <si>
    <t>COT-005</t>
  </si>
  <si>
    <t>COT-006</t>
  </si>
  <si>
    <t>COT-007</t>
  </si>
  <si>
    <t>CESAN</t>
  </si>
  <si>
    <t>6.3</t>
  </si>
  <si>
    <t>2.1.3</t>
  </si>
  <si>
    <t>8.0</t>
  </si>
  <si>
    <t>5.2</t>
  </si>
  <si>
    <t>3.3</t>
  </si>
  <si>
    <t>FORNECEDOR</t>
  </si>
  <si>
    <t>Nº</t>
  </si>
  <si>
    <t>SITE - EMAIL - CONTATO</t>
  </si>
  <si>
    <t>DATA</t>
  </si>
  <si>
    <t>REFLETOR DE LED 400W LINEAR PARA CAMPO | QUADRA IP68 FLOOD LIGHT - DIRECIONÁVEL</t>
  </si>
  <si>
    <t>DIGITAL LED</t>
  </si>
  <si>
    <t>https://www.digitalled.com.br/refletores-de-led/refletor-de-led-linear-para-campo-quadra-400w-ip68-flood-light-direcionavel?parceiro=5222&amp;gclid=CjwKCAjwkaSaBhA4EiwALBgQaGTeInQgQ6QNjQZaKyCiJGHyIJn7rCklV88c44QLIxE-OJAtEZrQdxoCXlIQAvD_BwE</t>
  </si>
  <si>
    <t>COTAÇÕES</t>
  </si>
  <si>
    <t>CÓD. Nº</t>
  </si>
  <si>
    <t>MANTER COLUNA APENAS PARA O TOTAL DOS SERVIÇOS</t>
  </si>
  <si>
    <t>PREÇO</t>
  </si>
  <si>
    <t>ORSE</t>
  </si>
  <si>
    <t>DER-ES ROD.</t>
  </si>
  <si>
    <t>Não Desonerado - LS: Conforme referenciais</t>
  </si>
  <si>
    <t>CANTEIRO DE OBRAS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</si>
  <si>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</si>
  <si>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</si>
  <si>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</si>
  <si>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</si>
  <si>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</si>
  <si>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</si>
  <si>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</si>
  <si>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</si>
  <si>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</si>
  <si>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</si>
  <si>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</si>
  <si>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</si>
  <si>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</si>
  <si>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</si>
  <si>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1.1.15</t>
  </si>
  <si>
    <t>SINALIZAÇÃO DE OBRAS</t>
  </si>
  <si>
    <t>1.2.1</t>
  </si>
  <si>
    <t>1.2.2</t>
  </si>
  <si>
    <t>1.2.3</t>
  </si>
  <si>
    <t>1.2.4</t>
  </si>
  <si>
    <t>1.2.5</t>
  </si>
  <si>
    <t xml:space="preserve">SERVIÇOS PRELIMINARES </t>
  </si>
  <si>
    <t>2.2</t>
  </si>
  <si>
    <t>TERRAPLENAGEM</t>
  </si>
  <si>
    <t>2.2.1</t>
  </si>
  <si>
    <t>2.2.2</t>
  </si>
  <si>
    <t>2.2.3</t>
  </si>
  <si>
    <t>2.2.4</t>
  </si>
  <si>
    <t>2.2.5</t>
  </si>
  <si>
    <t>EXTENSÃO:</t>
  </si>
  <si>
    <t>VALOR P/ km R$</t>
  </si>
  <si>
    <t>SERVIÇOS PRELIMINARES E COMPLEMENTARES</t>
  </si>
  <si>
    <t>3.1.1</t>
  </si>
  <si>
    <t>3.1.2</t>
  </si>
  <si>
    <t>3.1.3</t>
  </si>
  <si>
    <t>3.1.4</t>
  </si>
  <si>
    <t>3.2</t>
  </si>
  <si>
    <t>ESCAVAÇÕES E MOVIMENTOS DE TERRA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</si>
  <si>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</si>
  <si>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</si>
  <si>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</si>
  <si>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</si>
  <si>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</si>
  <si>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</si>
  <si>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</si>
  <si>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</si>
  <si>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SERVIÇOS</t>
  </si>
  <si>
    <t>Destocamento de árvores com diâmetro de 0,15 a 0,30 m</t>
  </si>
  <si>
    <t>Destocamento de árvores com diâmetro maior que 0,30 m</t>
  </si>
  <si>
    <t>Reaterro com areia e adensamento hidráulico, tudo incluído em Vias Urbanas</t>
  </si>
  <si>
    <t>Concreto fck = 20 MPa - confecção em betoneira e lançamento manual - areia e brita comerciais</t>
  </si>
  <si>
    <t>Corpo de BSTC D = 0,40 m PA2 - areia, brita e pedra de mão comerciais</t>
  </si>
  <si>
    <t>Corpo de BSTC D = 0,60 m PA2 - areia, brita e pedra de mão comerciais</t>
  </si>
  <si>
    <t>Poço de visita - PVI 02 - areia e brita comerciais</t>
  </si>
  <si>
    <t>Poço de visita - PVI 03 - areia e brita comerciais</t>
  </si>
  <si>
    <t>Chaminé dos poços de visita - CPV 01 - areia e brita comerciais</t>
  </si>
  <si>
    <t>Chaminé dos poços de visita - CPV 02 - areia e brita comerciais</t>
  </si>
  <si>
    <t>Alvenaria de blocos de concreto 19 x 19 x 39 cm com espessura de 20 cm - areia comercial</t>
  </si>
  <si>
    <t>Nivelamento de Poço de Visita com o nível do revestimento após pavimentação, constando de arrancamento do anel existente, levantamento do pescoço e chumbação do tampão</t>
  </si>
  <si>
    <t>Placa em aço - película I + III - fornecimento e implantação</t>
  </si>
  <si>
    <t>Suporte para placa de sinalização em madeira de lei tratada 8 x 8 cm - fornecimento e implantação</t>
  </si>
  <si>
    <t>Ladrilho hidráulico (argamassa cimento e areia 1:4), fornecimento e assentamento</t>
  </si>
  <si>
    <t>Rampa de pedestres, com piso em ladrilho hidráulico podotátil</t>
  </si>
  <si>
    <t>DRENAGEM E O.A.C</t>
  </si>
  <si>
    <t>PAVIMENTAÇÃO</t>
  </si>
  <si>
    <t>3.3.1</t>
  </si>
  <si>
    <t>3.3.2</t>
  </si>
  <si>
    <t>3.3.3</t>
  </si>
  <si>
    <t>3.3.4</t>
  </si>
  <si>
    <t>3.3.5</t>
  </si>
  <si>
    <t>3.3.6</t>
  </si>
  <si>
    <t>3.3.7</t>
  </si>
  <si>
    <t>3.3.8</t>
  </si>
  <si>
    <t>SERVIÇOS PRELIMINARES</t>
  </si>
  <si>
    <t>Administração local</t>
  </si>
  <si>
    <t>und</t>
  </si>
  <si>
    <t>P9803</t>
  </si>
  <si>
    <t>P9812</t>
  </si>
  <si>
    <t>P9903</t>
  </si>
  <si>
    <t>P9949</t>
  </si>
  <si>
    <t>P9950</t>
  </si>
  <si>
    <t>CUSTO UNITÁRIO TOTAL PARA EXECUÇÃO DA OBRA (PRAZO DA OBRA =</t>
  </si>
  <si>
    <t>MESES)</t>
  </si>
  <si>
    <t>SINALIZAÇÃO</t>
  </si>
  <si>
    <t>OBRAS COMPLEMENTARES</t>
  </si>
  <si>
    <t>ADMINISTRAÇÃO LOCAL</t>
  </si>
  <si>
    <t>COMP.</t>
  </si>
  <si>
    <t>6.4</t>
  </si>
  <si>
    <t>6.5</t>
  </si>
  <si>
    <t>VERTICAL</t>
  </si>
  <si>
    <t>HORIZONTAL</t>
  </si>
  <si>
    <t>5.1.1</t>
  </si>
  <si>
    <t>5.1.2</t>
  </si>
  <si>
    <t>5.2.1</t>
  </si>
  <si>
    <t>5.2.2</t>
  </si>
  <si>
    <t>MB0001</t>
  </si>
  <si>
    <t>Aquisição de CAP-50/70</t>
  </si>
  <si>
    <t>t</t>
  </si>
  <si>
    <t>MB0002</t>
  </si>
  <si>
    <t>Aquisição de E.A.I. (Imprimação)</t>
  </si>
  <si>
    <t>MB0003</t>
  </si>
  <si>
    <t>MB0004</t>
  </si>
  <si>
    <t>Transporte de CAP-50/70</t>
  </si>
  <si>
    <t>Transporte de E.A.I. (Imprimação)</t>
  </si>
  <si>
    <t>AQUISIÇÃO E TRANSPORTE DOS MATERIAIS BETUMINOSOS (BDI PARA MATERIAIS ASFÁLTICOS = 15,28%)</t>
  </si>
  <si>
    <t>4.2.1</t>
  </si>
  <si>
    <t>SERVIÇOS DE PAVIMENTAÇÃO</t>
  </si>
  <si>
    <t>4.3.1</t>
  </si>
  <si>
    <t>4.3.2</t>
  </si>
  <si>
    <t>4.3.3</t>
  </si>
  <si>
    <t>4.3.4</t>
  </si>
  <si>
    <t>4.2.2</t>
  </si>
  <si>
    <t>4.2.3</t>
  </si>
  <si>
    <t>3.3.9</t>
  </si>
  <si>
    <t>3.3.10</t>
  </si>
  <si>
    <t>3.3.11</t>
  </si>
  <si>
    <t>3.3.12</t>
  </si>
  <si>
    <t>3.3.13</t>
  </si>
  <si>
    <t>3.3.14</t>
  </si>
  <si>
    <t>3.3.15</t>
  </si>
  <si>
    <t>4.1.1</t>
  </si>
  <si>
    <t>4.1.2</t>
  </si>
  <si>
    <t>4.2.4</t>
  </si>
  <si>
    <t>4.2.5</t>
  </si>
  <si>
    <t>4.2.6</t>
  </si>
  <si>
    <t>3.1.5</t>
  </si>
  <si>
    <t>Travessão de Travamento do Pavimento</t>
  </si>
  <si>
    <t>m</t>
  </si>
  <si>
    <t>M</t>
  </si>
  <si>
    <t>m³</t>
  </si>
  <si>
    <t>E9605</t>
  </si>
  <si>
    <t>E9518</t>
  </si>
  <si>
    <t>E9524</t>
  </si>
  <si>
    <t>E9682</t>
  </si>
  <si>
    <t>E9685</t>
  </si>
  <si>
    <t>E9762</t>
  </si>
  <si>
    <t>E9577</t>
  </si>
  <si>
    <t>Regularização do Subleito com adição de 50% de bica corrida e 3% de cimento</t>
  </si>
  <si>
    <t>Caixa ralo simples (CXR-01) em blocos e grelha articulada em FFA</t>
  </si>
  <si>
    <t>P9821</t>
  </si>
  <si>
    <t>M2623</t>
  </si>
  <si>
    <t>Grelha metálica simples para boca de lobo de 300 x 900 mm e capacidade de 300 kN - Caminhão carroceria 15 t</t>
  </si>
  <si>
    <t>5914449
5914464
5914479</t>
  </si>
  <si>
    <t>E9526</t>
  </si>
  <si>
    <t>E9571</t>
  </si>
  <si>
    <t>Transporte da areia suja - Caminhão basculante 10 m³</t>
  </si>
  <si>
    <t>Sarjeta de concreto (SCA 70/15) calha triangular, inclusive caiação, em Vias Urbanas</t>
  </si>
  <si>
    <t>Corpo de BSTC D = 0,80 m PA2 - areia, brita e pedra de mão comerciais</t>
  </si>
  <si>
    <t>Boca de BSTC D = 0,80 m - esconsidade 0° - areia e brita comerciais - alas retas</t>
  </si>
  <si>
    <t>Chaminé dos poços de visita - CPV 03 - areia e brita comerciais</t>
  </si>
  <si>
    <t>Chaminé dos poços de visita - CPV 04 - areia e brita comerciais</t>
  </si>
  <si>
    <t>Pavimentação com blocos de concreto (35 MPa), esp.= 08 cm, colchão areia esp.= 5cm, inclusive fornecimento e transporte dos blocos e areia</t>
  </si>
  <si>
    <t>Cerca com 4 fios de arame liso galvanizado e mourão de madeira a cada 2,5 m e esticador a cada 50 m</t>
  </si>
  <si>
    <t>3.1.6</t>
  </si>
  <si>
    <t>3.1.7</t>
  </si>
  <si>
    <t>3.1.8</t>
  </si>
  <si>
    <t>3.1.9</t>
  </si>
  <si>
    <t>3.1.10</t>
  </si>
  <si>
    <t>3.2.9</t>
  </si>
  <si>
    <t>3.2.10</t>
  </si>
  <si>
    <t>3.2.11</t>
  </si>
  <si>
    <t>30 DIAS</t>
  </si>
  <si>
    <t>60 DIAS</t>
  </si>
  <si>
    <t>90 DIAS</t>
  </si>
  <si>
    <t>120 DIAS</t>
  </si>
  <si>
    <t>150 DIAS</t>
  </si>
  <si>
    <t>180 DIAS</t>
  </si>
  <si>
    <t>210 DIAS</t>
  </si>
  <si>
    <t>240 DIAS</t>
  </si>
  <si>
    <t>Descida d'água de aterros tipo rápido - DAR 60-30 - areia e brita comerciais</t>
  </si>
  <si>
    <t>Entrada para descida d'água - EDA 07 A - areia e brita comerciais</t>
  </si>
  <si>
    <t>Terraplenagem</t>
  </si>
  <si>
    <t>Pavimentos de Concreto de Cimento Portland</t>
  </si>
  <si>
    <t>Serviços com Aço para Obras de Arte Especiais</t>
  </si>
  <si>
    <t>Obras de Arte Especiais sem Aço</t>
  </si>
  <si>
    <t>Superestrutura de Passarelas Metálicas</t>
  </si>
  <si>
    <t>Conservação Rodoviária</t>
  </si>
  <si>
    <t>Cimento Asfáltico Petróleo - CAP</t>
  </si>
  <si>
    <t>Emulsão Asfáltica</t>
  </si>
  <si>
    <t>Emulsão Asfáltica Modificada</t>
  </si>
  <si>
    <t>Emulsão Asfáltica de Imprimação</t>
  </si>
  <si>
    <t>Asfalto Diluído de Petróleo - ADP</t>
  </si>
  <si>
    <t>Asfalto Modificado por Polímero</t>
  </si>
  <si>
    <t>Asfalto Borracha</t>
  </si>
  <si>
    <t>Consultoria, Supervisão e Projeto</t>
  </si>
  <si>
    <t>IGP - DI</t>
  </si>
  <si>
    <t>Concreto asfáltico - faixa C-12,5 - areia e brita comerciais</t>
  </si>
  <si>
    <t>9.0</t>
  </si>
  <si>
    <t>9.1</t>
  </si>
  <si>
    <t>ILUMINAÇÃO PÚBLICA</t>
  </si>
  <si>
    <t>REMANEJAMENTO DE POSTE DE 9 METROS COM RESISTÊNCIA NOMINAL DE ATÉ 600daN</t>
  </si>
  <si>
    <t>EQ 05.05.0415 (C)</t>
  </si>
  <si>
    <t>EQ 05.05.0450 (C)</t>
  </si>
  <si>
    <t>REMANEJAMENTO DE POSTE DE 11 METROS COM RESISTÊNCIA NOMINAL DE ATÉ 1000daN</t>
  </si>
  <si>
    <t>8.2</t>
  </si>
  <si>
    <t>8.3</t>
  </si>
  <si>
    <t>8.4</t>
  </si>
  <si>
    <t>8.5</t>
  </si>
  <si>
    <t>8.6</t>
  </si>
  <si>
    <t>Placa de obra nas dimensões de 3,0 x 6,0 m, padrão DER-ES</t>
  </si>
  <si>
    <t>M2</t>
  </si>
  <si>
    <t>Aluguel de container p/ escritório com ar condicionado, isolamento term/acust., 2 luminárias,
janela de vidro, tomadas computador e telefone</t>
  </si>
  <si>
    <t>Mes</t>
  </si>
  <si>
    <t>Aluguel de container para almoxarifado</t>
  </si>
  <si>
    <t>Aluguel de container tipo refeitório simples, c/ 1 aparelho de ar condicionado, 2 luminárias e 2
janelas de vidro</t>
  </si>
  <si>
    <t>Aluguel de container tipo sanitário com 3 vasos sanitários, lavatório, mictório, 5 chuveiros, 2
venezianas e piso especial</t>
  </si>
  <si>
    <t>Rede de água c/ padrão de entrada d'água diâm. 3/4" conf. CESAN, incl. tubos e conexões p/
aliment., distrib., extravas. e limp., cons. o padrão a 25m</t>
  </si>
  <si>
    <t>Rede de esgoto, contendo fossa e filtro, incl. tubos e conexões de ligação entre caixas,
considerando distância de 25m</t>
  </si>
  <si>
    <t>Rede de luz, incl. padrão entr. energia trifás. cabo ligação até barracões, quadro distrib., disj. e
chave de força, cons. 20m entre padrão entr.e QDG</t>
  </si>
  <si>
    <t>Reservatório de fibra de vidro de 1000 L, incl. suporte em madeira de 7x12cm, elevado de 4m</t>
  </si>
  <si>
    <t>Ud</t>
  </si>
  <si>
    <t>Tapume Telha Metálica Ondulada 0,50mm Branca h=2,20m, incl. montagem estr. mad. 8"x8",
incl. faixas pint. esmalte sintético c/ h=40cm (Reaproveitamento 2x)</t>
  </si>
  <si>
    <t>Mobilização e desmobilização de caminhão basculante (máximo)</t>
  </si>
  <si>
    <t>h</t>
  </si>
  <si>
    <t>Mobilização e desmobilização de caminhão carroceria (máximo)</t>
  </si>
  <si>
    <t>Mobilização e desmobilização de caminhão tanque (6.000 L) (máximo)</t>
  </si>
  <si>
    <t>Mobilização e desmobilização de equipamentos com carreta prancha (máximo)</t>
  </si>
  <si>
    <t>Mobilização e desmobilização de container até 50 km</t>
  </si>
  <si>
    <t>Cones para sinalização, fornecimento e colocação</t>
  </si>
  <si>
    <t>Elementos de madeira para sinalização - cavaletes</t>
  </si>
  <si>
    <t>Tela de proteção de segurança de PVC cor laranja com suporte  para sinalização de obras</t>
  </si>
  <si>
    <t>Sinalização vertical com chapa em esmalte sintético</t>
  </si>
  <si>
    <t>Sinalização noturna ( fio com lâmpada e balde ), fornecimento e instalação</t>
  </si>
  <si>
    <t>Desmatamento, destocamento e limpeza de área com árvores de diâmetro até 0,15 m</t>
  </si>
  <si>
    <t>m²</t>
  </si>
  <si>
    <t>un</t>
  </si>
  <si>
    <t>Escavação, carga e transporte de material de 1ª categoria - DMT de 50 a 200 m - caminho de serviço em revestimento primário - com escavadeira e caminhão basculante de 14 m³</t>
  </si>
  <si>
    <t>Regularização de bota-fora com espalhamento e compactação</t>
  </si>
  <si>
    <t>Compactação de aterros a 100% do Proctor intermediário</t>
  </si>
  <si>
    <t>Transporte com caminhão basculante de 14 m³ - rodovia pavimentada</t>
  </si>
  <si>
    <t>tkm</t>
  </si>
  <si>
    <t>Transporte com caminhão basculante de 14 m³ - rodovia em revestimento primário</t>
  </si>
  <si>
    <t>Religação de rede de água em PVC DN 20 mm, inclusive conexões, em Vias Urbanas</t>
  </si>
  <si>
    <t>Religação de rede de água em PVC DN 32mm, incluisve conexões</t>
  </si>
  <si>
    <t>Religação de rede de água em PVC DN 75 mm, inclusive conexões, em Vias Urbanas</t>
  </si>
  <si>
    <t>Remanejamento de ligação e religação de redes de esgoto, em Vias Urbanas</t>
  </si>
  <si>
    <t>REDE ESG PVC NBR7362 150 ATE 1,25m BLOCO</t>
  </si>
  <si>
    <t>PV-ANEL CONCR DN 600 PROF ATE 1,25M</t>
  </si>
  <si>
    <t>UN</t>
  </si>
  <si>
    <t>CAIXA LIGACAO PREDIAL EM ANEL CONCRETO</t>
  </si>
  <si>
    <t>TAMPA CAIXA DE LIGACAO PREDIAL ESGOTO</t>
  </si>
  <si>
    <t>LIG PRED ESG CURTA C/MAT ASFAL H0,6A1,0M</t>
  </si>
  <si>
    <t>Escavação mecânica de vala em material de 1ª categoria</t>
  </si>
  <si>
    <t>Escavação manual de vala em material de 1ª categoria</t>
  </si>
  <si>
    <t>Escoramento contínuo de valas com tábuas de 2,5 x 30 cm e longarinas de 6 x 16 cm - estroncas a cada metro não incluídas - profundidade de até 4 m - madeira com utilização de 3 vezes - confecção, instalação e retirada</t>
  </si>
  <si>
    <t>GRUPO GERADOR DE 21 A 80 KVA</t>
  </si>
  <si>
    <t>MES</t>
  </si>
  <si>
    <t>ESGOT C/ AUX DE CJ MOTO-BOMBA ATE 10M3/H</t>
  </si>
  <si>
    <t>HRS</t>
  </si>
  <si>
    <t>REBAI LENCOL FREATICO C/ PONT FILTRANTES</t>
  </si>
  <si>
    <t>Reaterro e compactação com soquete vibratório</t>
  </si>
  <si>
    <t>Meio fio de concreto pré-moldado (12 x 30 x 15) cm, inclusive caiação e transporte do meio fio
em Vias Urbanas</t>
  </si>
  <si>
    <t>Remoção mecanizada de revestimento asfáltico</t>
  </si>
  <si>
    <t>Índice de preço para remoção de entulho decorrente da execução de obras (Classe A CONAMA - NBR 10.004 - Classe II-B), incluindo aluguel da caçamba, carga, transporte e descarga em área licenciada</t>
  </si>
  <si>
    <t>m3</t>
  </si>
  <si>
    <t>Base ou sub-base de brita graduada com brita comercial - 100% Proctor modificado</t>
  </si>
  <si>
    <t>Imprimação com emulsão asfáltica</t>
  </si>
  <si>
    <t>Pintura de faixa com tinta acrílica - espessura de 0,6 mm</t>
  </si>
  <si>
    <t>Pintura de setas e zebrados com tinta acrílica - espessura de 0,6 mm</t>
  </si>
  <si>
    <t>Calçada de concreto fck=15 MP, camurçado c/ argam. cimento e areia 1:4, lastro de brita e 8
cm de concreto, incl. preparo da caixa e transp. da brita</t>
  </si>
  <si>
    <t>Demolição de cerca de madeira com 4 fios</t>
  </si>
  <si>
    <t>Transporte com caminhão basculante de 10 m³ - rodovia pavimentada</t>
  </si>
  <si>
    <t>Transporte com caminhão basculante de 10 m³ - rodovia em revestimento primário</t>
  </si>
  <si>
    <t>Transporte com caminhão carroceria de 15 t - rodovia pavimentada</t>
  </si>
  <si>
    <t>Transporte com caminhão carroceria de 15 t - rodovia em revestimento primário</t>
  </si>
  <si>
    <t>Transporte com caminhão carroceria com capacidade de 7 t e com guindauto de 20 t.m - rodovia pavimentada</t>
  </si>
  <si>
    <t>Argamassa de cimento e areia 1:3 - confecção em betoneira e lançamento manual - areia comercial</t>
  </si>
  <si>
    <t>Fôrmas de tábuas de pinho para dispositivos de drenagem - utilização de 3 vezes - confecção, instalação e retirada</t>
  </si>
  <si>
    <t>ALÇA PREFORMADA DE DISTRIBUIÇÃO, EM  AÇO GALVANIZADO, AWG 4 - FORNECIMENTO E INSTALAÇÃO. AF_07/2020</t>
  </si>
  <si>
    <t>ARMAÇÃO SECUNDÁRIA, COM 1 ESTRIBO E 1 ISOLADOR - FORNECIMENTO E INSTALAÇÃO. AF_07/2020</t>
  </si>
  <si>
    <t>Fornecimento, preparo e aplicação de concreto Fck=20 MPa (brita 1 e 2) - (5% de perdas já incluído no custo)</t>
  </si>
  <si>
    <t>ASSENTAMENTO DE POSTE DE CONCRETO COM COMPRIMENTO NOMINAL DE 9 M, CARGA NOMINAL MENOR OU IGUAL A 1000 DAN, ENGASTAMENTO SIMPLES COM 1,5 M DE SOLO (NÃO INCLUI FORNECIMENTO). AF_11/2019</t>
  </si>
  <si>
    <t>Escavação manual em material de 1a. categoria, até 1.50 m de profundidade</t>
  </si>
  <si>
    <t>Caminhão com Carroceria Fixa, capacidade de 7,5t, equipado com guindaste hidráulico com capacidade de 3,5t, com motorista operador e um ajudante, material de operação e material de manutenção, com as seguintes especificações mínimas: motor diesel de 162CV, Guindaste Hidráulico provido de lança de até 5,90m de extensão e malhal.  Custo horário produtivo.</t>
  </si>
  <si>
    <t>Caminhão Carroceria fixa, capacidade de 7,5t, cesto duplo, com motorista operador, material de  operação e material de manutenção, com as seguintes especificações mínimas: motor diesel de 162CV, guindaste hidráulico acoplado de 15,5tf/m de momento de carga útil, lança com cesto duplo com alcance de 16m de altura, sinalizador visual rotativo amarelo ou âmbar.  Custo horário produtivo.</t>
  </si>
  <si>
    <t>ASSENTAMENTO DE POSTE DE CONCRETO COM COMPRIMENTO NOMINAL DE 12 M, CARGA NOMINAL MENOR OU IGUAL A 1000 DAN, ENGASTAMENTO SIMPLES COM 1,8 M DE SOLO (NÃO INCLUI FORNECIMENTO). AF_11/2019</t>
  </si>
  <si>
    <t>Escavação mecânica em material de 2a. categoria</t>
  </si>
  <si>
    <t xml:space="preserve">Retroescavadeira de pneus - capacidade da caçamba da pá-carregadeira de 0,76 m³ e da retroescavadeira de 0,29 m³ - 58 kW </t>
  </si>
  <si>
    <t>Caminhão tanque com capacidade de 10.000 l - 188 kW</t>
  </si>
  <si>
    <t>Caminhão tanque com capacidade de 6.000 l - 136 kW</t>
  </si>
  <si>
    <t>Conjunto moto bomba diam. 4"</t>
  </si>
  <si>
    <t>Grade de 24 discos rebocável de D = 60 cm (24")</t>
  </si>
  <si>
    <t>Motoniveladora - 93 kW</t>
  </si>
  <si>
    <t>Rolo compactador liso tandem vibratório autopropelido de 1,6 t - 18 kW</t>
  </si>
  <si>
    <t>Rolo compactador pé de carneiro vibratório autopropelido por pneus de 11,6 t - 82 kW</t>
  </si>
  <si>
    <t>Rolo compactador de pneus autopropelido de 27 t - 85 kW</t>
  </si>
  <si>
    <t>Trator agrícola sobre pneus - 77 kW</t>
  </si>
  <si>
    <t>Servente</t>
  </si>
  <si>
    <t>Pedreiro</t>
  </si>
  <si>
    <t>Encarregado de O.A.C.</t>
  </si>
  <si>
    <t>Encarregado de terraplenagem</t>
  </si>
  <si>
    <t>Encarregado de pista</t>
  </si>
  <si>
    <t>Greidista</t>
  </si>
  <si>
    <t>AJUDANTE DE ELETRICISTA (HORISTA)</t>
  </si>
  <si>
    <t>H</t>
  </si>
  <si>
    <t>ELETRICISTA (HORISTA)</t>
  </si>
  <si>
    <t>ENCARREGADO GERAL DE OBRAS (HORISTA)</t>
  </si>
  <si>
    <t>ENGENHEIRO JUNIOR</t>
  </si>
  <si>
    <t>Almoxarife</t>
  </si>
  <si>
    <t>mês</t>
  </si>
  <si>
    <t>Engenheiro</t>
  </si>
  <si>
    <t>Auxiliar técnico</t>
  </si>
  <si>
    <t>Topógrafo</t>
  </si>
  <si>
    <t>Auxiliar de topografia</t>
  </si>
  <si>
    <t>Pescoço p/ PV  H= 0,30 m diam= 0,60 m (anel de concreto pré-moldado)</t>
  </si>
  <si>
    <t>Areia suja jazida com carregamento mecânico</t>
  </si>
  <si>
    <t>Grelha metálica para boca de lobo com capacidade de até 300 kN - C = 0,90 m e L = 0,30 m</t>
  </si>
  <si>
    <t>Bica corrida sem frete</t>
  </si>
  <si>
    <t>Cimento CP III</t>
  </si>
  <si>
    <t>kg</t>
  </si>
  <si>
    <t>POSTE DE CONCRETO ARMADO DE SECAO CIRCULAR, EXTENSAO DE 9,00 M, RESISTENCIA DE 300 A 400 DAN, TIPO C-17</t>
  </si>
  <si>
    <t>ABRACADEIRA DE NYLON PARA AMARRACAO DE CABOS, COMPRIMENTO DE *230* X *7,6* MM</t>
  </si>
  <si>
    <t>CINTA CIRCULAR ACO GALVANIZADO 200MM</t>
  </si>
  <si>
    <t>Cinta aço galvanizado 300mm</t>
  </si>
  <si>
    <t>Conector perfuração 25-95/2 95 mm</t>
  </si>
  <si>
    <t>PARAFUSO FRANCES M16 EM ACO GALVANIZADO, COMPRIMENTO = 45 MM, DIAMETRO = 16 MM, CABECA ABAULADA</t>
  </si>
  <si>
    <t>PORCA OLHAL M 16, EM ACO GALVANIZADO, DIAMETRO = 16 MM</t>
  </si>
  <si>
    <t>Poste circular de concreto 11/1000</t>
  </si>
  <si>
    <t>Un</t>
  </si>
  <si>
    <t>Aluguel mensal de instrumento de topografia ( Estação Total )</t>
  </si>
  <si>
    <t>Aluguel mensal de veículos tipo Gol  1.6, inclusive combustível</t>
  </si>
  <si>
    <t>Gasolina</t>
  </si>
  <si>
    <t>L</t>
  </si>
  <si>
    <t>PREFEITURA MUNICIPAL DE ARACRUZ
Secretaria Municipal de Obras e Infraestrutura de Aracruz - SEMOB
RESUMO GERAL DO ORÇAMENTO</t>
  </si>
  <si>
    <t>PROJETO: Infraestrutura do Bairro Cruzeiro</t>
  </si>
  <si>
    <t>BDI: 23,32%  |  BDI Diferenc. : 15,57%</t>
  </si>
  <si>
    <t>LOCAL: Bairro Santa Cruz - Aracruz - ES</t>
  </si>
  <si>
    <t xml:space="preserve">REF: SICRO (jan-25). DER-ES ROD. (out-24 reaj. p/ jan-25). CESAN (jan-25). DER-ES EDIF. (jan-25). </t>
  </si>
  <si>
    <t>Data-Base: jan-25</t>
  </si>
  <si>
    <t>PREFEITURA MUNICIPAL DE ARACRUZ
Secretaria Municipal de Obras e Infraestrutura de Aracruz - SEMOB
PLANILHA ORÇAMENTÁRIA GERAL</t>
  </si>
  <si>
    <t>REF: SICRO (jan-25). DER-ES ROD. (out-24 reaj. p/ jan-25). CESAN (jan-25). DER-ES EDIF. (jan-25).  | Data-Base: jan-25</t>
  </si>
  <si>
    <t>ocultar</t>
  </si>
  <si>
    <t>PREFEITURA MUNICIPAL DE ARACRUZ
Secretaria Municipal de Obras e Infraestrutura de Aracruz - SEMOB
CRONOGRAMA FÍSICO-FINANCEIRO</t>
  </si>
  <si>
    <t>EXTENSÃO: 1,11 Km</t>
  </si>
  <si>
    <t xml:space="preserve">DER-ES ROD. (out-24 reaj. p/ jan-25). SICRO (jan-25). </t>
  </si>
  <si>
    <t xml:space="preserve">SICRO (jan-25). </t>
  </si>
  <si>
    <t xml:space="preserve">DER-ES EDIF. (jan-25). SINAPI (jan-25). SCO-RIO (jan-25). </t>
  </si>
  <si>
    <t xml:space="preserve">DER-ES EDIF. (jan-25). SINAPI (jan-25). SCO-RIO (jan-25). ORSE (jan-25).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</si>
</sst>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0.000"/>
    <numFmt numFmtId="166" formatCode="0\ &quot;meses&quot;"/>
    <numFmt numFmtId="167" formatCode="&quot;SERVIÇO: &quot;@"/>
    <numFmt numFmtId="168" formatCode="&quot;REFERENCIA:              &quot;@"/>
    <numFmt numFmtId="169" formatCode="0.0000"/>
    <numFmt numFmtId="170" formatCode="#,##0.0000"/>
    <numFmt numFmtId="171" formatCode="0.0000000"/>
    <numFmt numFmtId="174" formatCode="_-* #,##0.0000_-;\-* #,##0.0000_-;_-* &quot;-&quot;??_-;_-@_-"/>
    <numFmt numFmtId="178" formatCode="0.00\ &quot;Km&quot;"/>
    <numFmt numFmtId="182" formatCode="&quot;R$&quot;\ #,##0.00"/>
  </numFmts>
  <fonts count="25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name val="Berlin Sans FB Demi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Liberation Sans"/>
      <family val="2"/>
    </font>
    <font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sz val="26"/>
      <color rgb="FFC00000"/>
      <name val="Calibri"/>
      <family val="2"/>
      <scheme val="minor"/>
    </font>
    <font>
      <sz val="12"/>
      <name val="Arial"/>
      <family val="2"/>
    </font>
    <font>
      <sz val="24"/>
      <color rgb="FFC00000"/>
      <name val="Calibri"/>
      <family val="2"/>
      <scheme val="minor"/>
    </font>
    <font>
      <sz val="9"/>
      <color rgb="FF000000"/>
      <name val="Arial"/>
      <family val="2"/>
    </font>
    <font>
      <sz val="11"/>
      <color rgb="FF000000"/>
      <name val="Calibri"/>
      <family val="2"/>
      <charset val="1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rgb="FFFFFFFF"/>
      </patternFill>
    </fill>
  </fills>
  <borders count="10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</borders>
  <cellStyleXfs count="19">
    <xf numFmtId="0" fontId="0" fillId="0" borderId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0" borderId="0"/>
    <xf numFmtId="0" fontId="7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7" fillId="0" borderId="0"/>
    <xf numFmtId="0" fontId="7" fillId="0" borderId="0"/>
    <xf numFmtId="44" fontId="10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7" fillId="0" borderId="0"/>
    <xf numFmtId="9" fontId="16" fillId="0" borderId="0"/>
    <xf numFmtId="43" fontId="5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24" fillId="0" borderId="0"/>
  </cellStyleXfs>
  <cellXfs count="423">
    <xf numFmtId="0" fontId="0" fillId="0" borderId="0" xfId="0"/>
    <xf numFmtId="0" fontId="9" fillId="3" borderId="36" xfId="3" applyFont="1" applyFill="1" applyBorder="1" applyAlignment="1">
      <alignment horizontal="center" vertical="center" wrapText="1"/>
    </xf>
    <xf numFmtId="4" fontId="9" fillId="3" borderId="37" xfId="3" applyNumberFormat="1" applyFont="1" applyFill="1" applyBorder="1" applyAlignment="1">
      <alignment vertical="center" wrapText="1"/>
    </xf>
    <xf numFmtId="4" fontId="9" fillId="3" borderId="37" xfId="4" applyNumberFormat="1" applyFont="1" applyFill="1" applyBorder="1" applyAlignment="1">
      <alignment horizontal="center" vertical="center" wrapText="1"/>
    </xf>
    <xf numFmtId="10" fontId="9" fillId="3" borderId="38" xfId="5" applyNumberFormat="1" applyFont="1" applyFill="1" applyBorder="1" applyAlignment="1">
      <alignment horizontal="center" vertical="center"/>
    </xf>
    <xf numFmtId="0" fontId="9" fillId="3" borderId="39" xfId="3" applyFont="1" applyFill="1" applyBorder="1" applyAlignment="1">
      <alignment horizontal="center" vertical="center" wrapText="1"/>
    </xf>
    <xf numFmtId="0" fontId="9" fillId="3" borderId="40" xfId="3" applyFont="1" applyFill="1" applyBorder="1" applyAlignment="1">
      <alignment horizontal="center" vertical="center" wrapText="1"/>
    </xf>
    <xf numFmtId="4" fontId="9" fillId="3" borderId="41" xfId="3" applyNumberFormat="1" applyFont="1" applyFill="1" applyBorder="1" applyAlignment="1">
      <alignment vertical="center" wrapText="1"/>
    </xf>
    <xf numFmtId="4" fontId="9" fillId="3" borderId="41" xfId="4" applyNumberFormat="1" applyFont="1" applyFill="1" applyBorder="1" applyAlignment="1">
      <alignment horizontal="center" vertical="center" wrapText="1"/>
    </xf>
    <xf numFmtId="44" fontId="5" fillId="0" borderId="0" xfId="1" applyFont="1"/>
    <xf numFmtId="164" fontId="0" fillId="0" borderId="0" xfId="0" applyNumberFormat="1"/>
    <xf numFmtId="10" fontId="0" fillId="0" borderId="0" xfId="0" applyNumberFormat="1"/>
    <xf numFmtId="0" fontId="8" fillId="6" borderId="33" xfId="3" applyFont="1" applyFill="1" applyBorder="1" applyAlignment="1">
      <alignment horizontal="center" vertical="center" wrapText="1"/>
    </xf>
    <xf numFmtId="0" fontId="8" fillId="6" borderId="34" xfId="3" applyFont="1" applyFill="1" applyBorder="1" applyAlignment="1">
      <alignment horizontal="center" vertical="center" wrapText="1"/>
    </xf>
    <xf numFmtId="0" fontId="8" fillId="6" borderId="34" xfId="0" applyFont="1" applyFill="1" applyBorder="1" applyAlignment="1">
      <alignment horizontal="center" vertical="center"/>
    </xf>
    <xf numFmtId="0" fontId="8" fillId="6" borderId="35" xfId="0" applyFont="1" applyFill="1" applyBorder="1" applyAlignment="1">
      <alignment horizontal="center" vertical="center"/>
    </xf>
    <xf numFmtId="4" fontId="8" fillId="6" borderId="14" xfId="4" applyNumberFormat="1" applyFont="1" applyFill="1" applyBorder="1" applyAlignment="1">
      <alignment horizontal="center" vertical="center" wrapText="1"/>
    </xf>
    <xf numFmtId="10" fontId="8" fillId="6" borderId="15" xfId="0" applyNumberFormat="1" applyFont="1" applyFill="1" applyBorder="1" applyAlignment="1">
      <alignment horizontal="center" vertical="center"/>
    </xf>
    <xf numFmtId="0" fontId="11" fillId="0" borderId="0" xfId="0" applyFont="1"/>
    <xf numFmtId="0" fontId="3" fillId="4" borderId="44" xfId="0" applyFont="1" applyFill="1" applyBorder="1" applyAlignment="1">
      <alignment horizontal="center" vertical="center"/>
    </xf>
    <xf numFmtId="0" fontId="3" fillId="4" borderId="27" xfId="0" applyFont="1" applyFill="1" applyBorder="1" applyAlignment="1">
      <alignment vertical="center"/>
    </xf>
    <xf numFmtId="0" fontId="3" fillId="4" borderId="30" xfId="0" applyFont="1" applyFill="1" applyBorder="1" applyAlignment="1">
      <alignment vertical="center"/>
    </xf>
    <xf numFmtId="0" fontId="3" fillId="0" borderId="34" xfId="3" applyFont="1" applyBorder="1" applyAlignment="1">
      <alignment horizontal="center" vertical="center" wrapText="1"/>
    </xf>
    <xf numFmtId="0" fontId="2" fillId="0" borderId="39" xfId="3" applyFont="1" applyBorder="1" applyAlignment="1">
      <alignment horizontal="center" vertical="center" wrapText="1"/>
    </xf>
    <xf numFmtId="0" fontId="2" fillId="0" borderId="41" xfId="3" applyFont="1" applyBorder="1" applyAlignment="1">
      <alignment horizontal="center" vertical="center" wrapText="1"/>
    </xf>
    <xf numFmtId="4" fontId="2" fillId="0" borderId="37" xfId="4" applyNumberFormat="1" applyFont="1" applyBorder="1" applyAlignment="1">
      <alignment horizontal="left" vertical="center" wrapText="1"/>
    </xf>
    <xf numFmtId="4" fontId="2" fillId="0" borderId="37" xfId="4" applyNumberFormat="1" applyFont="1" applyBorder="1" applyAlignment="1">
      <alignment horizontal="center" vertical="center" wrapText="1"/>
    </xf>
    <xf numFmtId="4" fontId="2" fillId="0" borderId="38" xfId="4" applyNumberFormat="1" applyFont="1" applyBorder="1" applyAlignment="1">
      <alignment horizontal="center" vertical="center" wrapText="1"/>
    </xf>
    <xf numFmtId="4" fontId="2" fillId="0" borderId="41" xfId="4" applyNumberFormat="1" applyFont="1" applyBorder="1" applyAlignment="1">
      <alignment horizontal="left" vertical="center" wrapText="1"/>
    </xf>
    <xf numFmtId="4" fontId="2" fillId="0" borderId="41" xfId="4" applyNumberFormat="1" applyFont="1" applyBorder="1" applyAlignment="1">
      <alignment horizontal="center" vertical="center" wrapText="1"/>
    </xf>
    <xf numFmtId="4" fontId="3" fillId="0" borderId="35" xfId="3" applyNumberFormat="1" applyFont="1" applyBorder="1" applyAlignment="1">
      <alignment horizontal="center" vertical="center" wrapText="1"/>
    </xf>
    <xf numFmtId="4" fontId="4" fillId="0" borderId="41" xfId="0" applyNumberFormat="1" applyFont="1" applyBorder="1" applyAlignment="1">
      <alignment horizontal="center" vertical="center"/>
    </xf>
    <xf numFmtId="0" fontId="11" fillId="0" borderId="0" xfId="0" applyFont="1" applyAlignment="1">
      <alignment wrapText="1"/>
    </xf>
    <xf numFmtId="1" fontId="11" fillId="0" borderId="0" xfId="0" applyNumberFormat="1" applyFont="1" applyAlignment="1">
      <alignment horizontal="center" vertical="center"/>
    </xf>
    <xf numFmtId="0" fontId="2" fillId="0" borderId="37" xfId="3" applyFont="1" applyBorder="1" applyAlignment="1">
      <alignment horizontal="center" vertical="center" wrapText="1"/>
    </xf>
    <xf numFmtId="4" fontId="2" fillId="0" borderId="37" xfId="3" applyNumberFormat="1" applyFont="1" applyBorder="1" applyAlignment="1">
      <alignment horizontal="center" vertical="center" wrapText="1"/>
    </xf>
    <xf numFmtId="1" fontId="12" fillId="0" borderId="0" xfId="3" applyNumberFormat="1" applyFont="1" applyAlignment="1">
      <alignment horizontal="center" vertical="center" wrapText="1"/>
    </xf>
    <xf numFmtId="0" fontId="2" fillId="0" borderId="27" xfId="3" applyFont="1" applyBorder="1" applyAlignment="1">
      <alignment horizontal="center" vertical="center" wrapText="1"/>
    </xf>
    <xf numFmtId="1" fontId="11" fillId="0" borderId="0" xfId="0" applyNumberFormat="1" applyFont="1" applyAlignment="1">
      <alignment vertical="center"/>
    </xf>
    <xf numFmtId="0" fontId="3" fillId="5" borderId="0" xfId="0" applyFont="1" applyFill="1" applyAlignment="1">
      <alignment horizontal="center" vertical="center" wrapText="1"/>
    </xf>
    <xf numFmtId="0" fontId="2" fillId="0" borderId="0" xfId="0" applyFont="1"/>
    <xf numFmtId="0" fontId="13" fillId="4" borderId="0" xfId="0" applyFont="1" applyFill="1"/>
    <xf numFmtId="0" fontId="4" fillId="0" borderId="0" xfId="0" applyFont="1"/>
    <xf numFmtId="0" fontId="2" fillId="0" borderId="37" xfId="0" applyFont="1" applyBorder="1" applyAlignment="1">
      <alignment horizontal="center"/>
    </xf>
    <xf numFmtId="4" fontId="1" fillId="0" borderId="62" xfId="0" applyNumberFormat="1" applyFont="1" applyBorder="1" applyAlignment="1">
      <alignment horizontal="center"/>
    </xf>
    <xf numFmtId="4" fontId="4" fillId="0" borderId="47" xfId="0" applyNumberFormat="1" applyFont="1" applyBorder="1" applyAlignment="1">
      <alignment horizontal="center" vertical="center"/>
    </xf>
    <xf numFmtId="4" fontId="4" fillId="0" borderId="56" xfId="0" applyNumberFormat="1" applyFont="1" applyBorder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4" fontId="13" fillId="4" borderId="0" xfId="0" applyNumberFormat="1" applyFont="1" applyFill="1"/>
    <xf numFmtId="0" fontId="2" fillId="0" borderId="41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4" fillId="7" borderId="47" xfId="0" applyFont="1" applyFill="1" applyBorder="1" applyAlignment="1">
      <alignment horizontal="center" vertical="center"/>
    </xf>
    <xf numFmtId="0" fontId="4" fillId="8" borderId="0" xfId="0" applyFont="1" applyFill="1" applyAlignment="1">
      <alignment horizontal="center" vertical="center"/>
    </xf>
    <xf numFmtId="10" fontId="2" fillId="4" borderId="10" xfId="7" applyNumberFormat="1" applyFont="1" applyFill="1" applyBorder="1" applyAlignment="1">
      <alignment horizontal="center" vertical="center"/>
    </xf>
    <xf numFmtId="10" fontId="2" fillId="2" borderId="33" xfId="7" applyNumberFormat="1" applyFont="1" applyFill="1" applyBorder="1" applyAlignment="1">
      <alignment horizontal="center" vertical="center"/>
    </xf>
    <xf numFmtId="10" fontId="2" fillId="4" borderId="9" xfId="7" applyNumberFormat="1" applyFont="1" applyFill="1" applyBorder="1" applyAlignment="1">
      <alignment horizontal="center" vertical="center"/>
    </xf>
    <xf numFmtId="10" fontId="2" fillId="2" borderId="0" xfId="7" applyNumberFormat="1" applyFont="1" applyFill="1" applyBorder="1" applyAlignment="1">
      <alignment horizontal="center" vertical="center"/>
    </xf>
    <xf numFmtId="10" fontId="2" fillId="0" borderId="0" xfId="0" applyNumberFormat="1" applyFont="1"/>
    <xf numFmtId="0" fontId="2" fillId="4" borderId="0" xfId="0" applyFont="1" applyFill="1"/>
    <xf numFmtId="0" fontId="2" fillId="0" borderId="58" xfId="0" applyFont="1" applyBorder="1" applyAlignment="1">
      <alignment horizontal="center"/>
    </xf>
    <xf numFmtId="0" fontId="3" fillId="5" borderId="0" xfId="0" applyFont="1" applyFill="1" applyAlignment="1">
      <alignment horizontal="center" vertical="center"/>
    </xf>
    <xf numFmtId="4" fontId="4" fillId="0" borderId="28" xfId="0" applyNumberFormat="1" applyFont="1" applyBorder="1" applyAlignment="1">
      <alignment horizontal="center" vertical="center"/>
    </xf>
    <xf numFmtId="4" fontId="4" fillId="0" borderId="38" xfId="0" applyNumberFormat="1" applyFont="1" applyBorder="1" applyAlignment="1">
      <alignment horizontal="center" vertical="center"/>
    </xf>
    <xf numFmtId="10" fontId="4" fillId="0" borderId="41" xfId="0" applyNumberFormat="1" applyFont="1" applyBorder="1" applyAlignment="1">
      <alignment horizontal="center" vertical="center"/>
    </xf>
    <xf numFmtId="10" fontId="4" fillId="0" borderId="38" xfId="0" applyNumberFormat="1" applyFont="1" applyBorder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10" fontId="4" fillId="0" borderId="70" xfId="0" applyNumberFormat="1" applyFont="1" applyBorder="1" applyAlignment="1">
      <alignment horizontal="center" vertical="center"/>
    </xf>
    <xf numFmtId="10" fontId="4" fillId="0" borderId="68" xfId="0" applyNumberFormat="1" applyFont="1" applyBorder="1" applyAlignment="1">
      <alignment horizontal="center" vertical="center"/>
    </xf>
    <xf numFmtId="10" fontId="4" fillId="0" borderId="69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4" fontId="4" fillId="0" borderId="78" xfId="0" applyNumberFormat="1" applyFont="1" applyBorder="1" applyAlignment="1">
      <alignment horizontal="center" vertical="center"/>
    </xf>
    <xf numFmtId="4" fontId="4" fillId="0" borderId="76" xfId="0" applyNumberFormat="1" applyFont="1" applyBorder="1" applyAlignment="1">
      <alignment horizontal="center" vertical="center"/>
    </xf>
    <xf numFmtId="4" fontId="4" fillId="0" borderId="77" xfId="0" applyNumberFormat="1" applyFont="1" applyBorder="1" applyAlignment="1">
      <alignment horizontal="center" vertical="center"/>
    </xf>
    <xf numFmtId="0" fontId="3" fillId="0" borderId="27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25" xfId="0" applyFont="1" applyBorder="1" applyAlignment="1">
      <alignment vertical="center" wrapText="1"/>
    </xf>
    <xf numFmtId="0" fontId="3" fillId="0" borderId="44" xfId="0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3" fillId="6" borderId="71" xfId="0" applyFont="1" applyFill="1" applyBorder="1" applyAlignment="1">
      <alignment horizontal="center" vertical="center" wrapText="1"/>
    </xf>
    <xf numFmtId="0" fontId="3" fillId="6" borderId="72" xfId="0" applyFont="1" applyFill="1" applyBorder="1" applyAlignment="1">
      <alignment horizontal="center" vertical="center" wrapText="1"/>
    </xf>
    <xf numFmtId="0" fontId="3" fillId="6" borderId="73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3" fillId="6" borderId="59" xfId="0" applyFont="1" applyFill="1" applyBorder="1" applyAlignment="1">
      <alignment vertical="center"/>
    </xf>
    <xf numFmtId="0" fontId="3" fillId="6" borderId="60" xfId="0" applyFont="1" applyFill="1" applyBorder="1" applyAlignment="1">
      <alignment vertical="center"/>
    </xf>
    <xf numFmtId="0" fontId="3" fillId="4" borderId="35" xfId="8" applyFont="1" applyFill="1" applyBorder="1" applyAlignment="1">
      <alignment horizontal="center" vertical="center" wrapText="1"/>
    </xf>
    <xf numFmtId="0" fontId="4" fillId="4" borderId="41" xfId="0" applyFont="1" applyFill="1" applyBorder="1" applyAlignment="1">
      <alignment horizontal="left" vertical="center" wrapText="1"/>
    </xf>
    <xf numFmtId="0" fontId="4" fillId="4" borderId="41" xfId="0" applyFont="1" applyFill="1" applyBorder="1" applyAlignment="1">
      <alignment horizontal="center" vertical="center"/>
    </xf>
    <xf numFmtId="4" fontId="4" fillId="2" borderId="35" xfId="0" applyNumberFormat="1" applyFont="1" applyFill="1" applyBorder="1" applyAlignment="1">
      <alignment horizontal="center" vertical="center"/>
    </xf>
    <xf numFmtId="0" fontId="1" fillId="4" borderId="6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10" fontId="4" fillId="4" borderId="41" xfId="2" applyNumberFormat="1" applyFont="1" applyFill="1" applyBorder="1" applyAlignment="1">
      <alignment horizontal="center" vertical="center"/>
    </xf>
    <xf numFmtId="4" fontId="4" fillId="4" borderId="41" xfId="0" applyNumberFormat="1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4" fontId="4" fillId="4" borderId="63" xfId="0" applyNumberFormat="1" applyFont="1" applyFill="1" applyBorder="1" applyAlignment="1">
      <alignment horizontal="center" vertical="center"/>
    </xf>
    <xf numFmtId="4" fontId="4" fillId="4" borderId="38" xfId="0" applyNumberFormat="1" applyFont="1" applyFill="1" applyBorder="1" applyAlignment="1">
      <alignment horizontal="center" vertical="center"/>
    </xf>
    <xf numFmtId="4" fontId="3" fillId="6" borderId="34" xfId="3" applyNumberFormat="1" applyFont="1" applyFill="1" applyBorder="1" applyAlignment="1">
      <alignment horizontal="center" vertical="center" wrapText="1"/>
    </xf>
    <xf numFmtId="4" fontId="3" fillId="6" borderId="48" xfId="3" applyNumberFormat="1" applyFont="1" applyFill="1" applyBorder="1" applyAlignment="1">
      <alignment vertical="center" wrapText="1"/>
    </xf>
    <xf numFmtId="4" fontId="3" fillId="6" borderId="49" xfId="3" applyNumberFormat="1" applyFont="1" applyFill="1" applyBorder="1" applyAlignment="1">
      <alignment vertical="center" wrapText="1"/>
    </xf>
    <xf numFmtId="4" fontId="3" fillId="6" borderId="50" xfId="3" applyNumberFormat="1" applyFont="1" applyFill="1" applyBorder="1" applyAlignment="1">
      <alignment vertical="center" wrapText="1"/>
    </xf>
    <xf numFmtId="44" fontId="3" fillId="6" borderId="50" xfId="6" applyFont="1" applyFill="1" applyBorder="1" applyAlignment="1">
      <alignment vertical="center" wrapText="1"/>
    </xf>
    <xf numFmtId="4" fontId="3" fillId="0" borderId="15" xfId="3" applyNumberFormat="1" applyFont="1" applyBorder="1" applyAlignment="1">
      <alignment horizontal="center" vertical="center" wrapText="1"/>
    </xf>
    <xf numFmtId="0" fontId="3" fillId="0" borderId="46" xfId="3" applyFont="1" applyBorder="1" applyAlignment="1">
      <alignment horizontal="center" vertical="center" wrapText="1"/>
    </xf>
    <xf numFmtId="0" fontId="3" fillId="0" borderId="49" xfId="3" applyFont="1" applyBorder="1" applyAlignment="1">
      <alignment horizontal="center" vertical="center" wrapText="1"/>
    </xf>
    <xf numFmtId="0" fontId="3" fillId="0" borderId="50" xfId="3" applyFont="1" applyBorder="1" applyAlignment="1">
      <alignment horizontal="center" vertical="center" wrapText="1"/>
    </xf>
    <xf numFmtId="10" fontId="4" fillId="0" borderId="28" xfId="0" applyNumberFormat="1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4" fontId="11" fillId="0" borderId="0" xfId="0" applyNumberFormat="1" applyFont="1"/>
    <xf numFmtId="4" fontId="4" fillId="2" borderId="56" xfId="0" applyNumberFormat="1" applyFont="1" applyFill="1" applyBorder="1" applyAlignment="1">
      <alignment horizontal="center" vertical="center"/>
    </xf>
    <xf numFmtId="10" fontId="3" fillId="4" borderId="25" xfId="5" applyNumberFormat="1" applyFont="1" applyFill="1" applyBorder="1" applyAlignment="1">
      <alignment horizontal="left" vertical="center"/>
    </xf>
    <xf numFmtId="10" fontId="3" fillId="4" borderId="26" xfId="5" applyNumberFormat="1" applyFont="1" applyFill="1" applyBorder="1" applyAlignment="1">
      <alignment horizontal="left" vertical="center"/>
    </xf>
    <xf numFmtId="4" fontId="4" fillId="0" borderId="51" xfId="0" applyNumberFormat="1" applyFont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3" fillId="4" borderId="34" xfId="8" applyFont="1" applyFill="1" applyBorder="1" applyAlignment="1">
      <alignment horizontal="center" vertical="center"/>
    </xf>
    <xf numFmtId="0" fontId="1" fillId="4" borderId="34" xfId="0" applyFont="1" applyFill="1" applyBorder="1" applyAlignment="1">
      <alignment horizontal="center" vertical="center"/>
    </xf>
    <xf numFmtId="2" fontId="4" fillId="4" borderId="41" xfId="0" applyNumberFormat="1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right" vertical="center"/>
    </xf>
    <xf numFmtId="2" fontId="4" fillId="0" borderId="57" xfId="0" applyNumberFormat="1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4" fontId="4" fillId="4" borderId="79" xfId="0" applyNumberFormat="1" applyFont="1" applyFill="1" applyBorder="1" applyAlignment="1">
      <alignment horizontal="center" vertical="center"/>
    </xf>
    <xf numFmtId="4" fontId="4" fillId="4" borderId="35" xfId="0" applyNumberFormat="1" applyFont="1" applyFill="1" applyBorder="1" applyAlignment="1">
      <alignment horizontal="center" vertical="center"/>
    </xf>
    <xf numFmtId="4" fontId="0" fillId="0" borderId="0" xfId="0" applyNumberFormat="1"/>
    <xf numFmtId="2" fontId="4" fillId="0" borderId="58" xfId="0" applyNumberFormat="1" applyFont="1" applyBorder="1" applyAlignment="1">
      <alignment horizontal="center" vertical="center"/>
    </xf>
    <xf numFmtId="0" fontId="3" fillId="0" borderId="33" xfId="3" applyFont="1" applyBorder="1" applyAlignment="1">
      <alignment horizontal="center" vertical="center" wrapText="1"/>
    </xf>
    <xf numFmtId="0" fontId="3" fillId="0" borderId="35" xfId="3" applyFont="1" applyBorder="1" applyAlignment="1">
      <alignment horizontal="center" vertical="center" wrapText="1"/>
    </xf>
    <xf numFmtId="4" fontId="2" fillId="0" borderId="6" xfId="4" applyNumberFormat="1" applyFont="1" applyBorder="1" applyAlignment="1">
      <alignment horizontal="center" vertical="center" wrapText="1"/>
    </xf>
    <xf numFmtId="4" fontId="2" fillId="0" borderId="6" xfId="3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vertical="center"/>
    </xf>
    <xf numFmtId="0" fontId="3" fillId="4" borderId="34" xfId="3" applyFont="1" applyFill="1" applyBorder="1" applyAlignment="1">
      <alignment horizontal="center" vertical="center" wrapText="1"/>
    </xf>
    <xf numFmtId="0" fontId="3" fillId="10" borderId="34" xfId="3" applyFont="1" applyFill="1" applyBorder="1" applyAlignment="1">
      <alignment horizontal="center" vertical="center" wrapText="1"/>
    </xf>
    <xf numFmtId="0" fontId="3" fillId="2" borderId="34" xfId="3" applyFont="1" applyFill="1" applyBorder="1" applyAlignment="1">
      <alignment horizontal="center" vertical="center" wrapText="1"/>
    </xf>
    <xf numFmtId="0" fontId="3" fillId="11" borderId="34" xfId="3" applyFont="1" applyFill="1" applyBorder="1" applyAlignment="1">
      <alignment horizontal="center" vertical="center" wrapText="1"/>
    </xf>
    <xf numFmtId="4" fontId="2" fillId="0" borderId="34" xfId="4" applyNumberFormat="1" applyFont="1" applyBorder="1" applyAlignment="1">
      <alignment horizontal="left" vertical="center" wrapText="1"/>
    </xf>
    <xf numFmtId="4" fontId="2" fillId="0" borderId="34" xfId="4" applyNumberFormat="1" applyFont="1" applyBorder="1" applyAlignment="1">
      <alignment horizontal="center" vertical="center" wrapText="1"/>
    </xf>
    <xf numFmtId="4" fontId="2" fillId="0" borderId="34" xfId="3" applyNumberFormat="1" applyFont="1" applyBorder="1" applyAlignment="1">
      <alignment horizontal="center" vertical="center" wrapText="1"/>
    </xf>
    <xf numFmtId="0" fontId="1" fillId="10" borderId="34" xfId="0" applyFont="1" applyFill="1" applyBorder="1" applyAlignment="1">
      <alignment horizontal="center" vertical="center" wrapText="1"/>
    </xf>
    <xf numFmtId="44" fontId="4" fillId="10" borderId="34" xfId="12" applyFont="1" applyFill="1" applyBorder="1" applyAlignment="1">
      <alignment horizontal="center" vertical="center" wrapText="1"/>
    </xf>
    <xf numFmtId="17" fontId="4" fillId="10" borderId="34" xfId="0" applyNumberFormat="1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44" fontId="4" fillId="2" borderId="34" xfId="12" applyFont="1" applyFill="1" applyBorder="1" applyAlignment="1">
      <alignment horizontal="center" vertical="center" wrapText="1"/>
    </xf>
    <xf numFmtId="17" fontId="4" fillId="2" borderId="34" xfId="0" applyNumberFormat="1" applyFont="1" applyFill="1" applyBorder="1" applyAlignment="1">
      <alignment horizontal="center" vertical="center" wrapText="1"/>
    </xf>
    <xf numFmtId="0" fontId="1" fillId="11" borderId="34" xfId="0" applyFont="1" applyFill="1" applyBorder="1" applyAlignment="1">
      <alignment horizontal="center" vertical="center" wrapText="1"/>
    </xf>
    <xf numFmtId="44" fontId="4" fillId="11" borderId="34" xfId="12" applyFont="1" applyFill="1" applyBorder="1" applyAlignment="1">
      <alignment horizontal="center" vertical="center" wrapText="1"/>
    </xf>
    <xf numFmtId="17" fontId="4" fillId="11" borderId="34" xfId="0" applyNumberFormat="1" applyFont="1" applyFill="1" applyBorder="1" applyAlignment="1">
      <alignment horizontal="center" vertical="center" wrapText="1"/>
    </xf>
    <xf numFmtId="4" fontId="2" fillId="0" borderId="6" xfId="4" applyNumberFormat="1" applyFont="1" applyBorder="1" applyAlignment="1">
      <alignment horizontal="left" vertical="center" wrapText="1"/>
    </xf>
    <xf numFmtId="0" fontId="3" fillId="0" borderId="74" xfId="3" applyFont="1" applyBorder="1" applyAlignment="1">
      <alignment horizontal="center" vertical="center" wrapText="1"/>
    </xf>
    <xf numFmtId="4" fontId="2" fillId="0" borderId="14" xfId="4" applyNumberFormat="1" applyFont="1" applyBorder="1" applyAlignment="1">
      <alignment horizontal="left" vertical="center" wrapText="1"/>
    </xf>
    <xf numFmtId="4" fontId="2" fillId="0" borderId="14" xfId="4" applyNumberFormat="1" applyFont="1" applyBorder="1" applyAlignment="1">
      <alignment horizontal="center" vertical="center" wrapText="1"/>
    </xf>
    <xf numFmtId="4" fontId="2" fillId="0" borderId="14" xfId="3" applyNumberFormat="1" applyFont="1" applyBorder="1" applyAlignment="1">
      <alignment horizontal="center" vertical="center" wrapText="1"/>
    </xf>
    <xf numFmtId="0" fontId="1" fillId="10" borderId="14" xfId="0" applyFont="1" applyFill="1" applyBorder="1" applyAlignment="1">
      <alignment horizontal="center" vertical="center" wrapText="1"/>
    </xf>
    <xf numFmtId="44" fontId="4" fillId="10" borderId="14" xfId="12" applyFont="1" applyFill="1" applyBorder="1" applyAlignment="1">
      <alignment horizontal="center" vertical="center" wrapText="1"/>
    </xf>
    <xf numFmtId="17" fontId="4" fillId="10" borderId="14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44" fontId="4" fillId="2" borderId="14" xfId="12" applyFont="1" applyFill="1" applyBorder="1" applyAlignment="1">
      <alignment horizontal="center" vertical="center" wrapText="1"/>
    </xf>
    <xf numFmtId="17" fontId="4" fillId="2" borderId="14" xfId="0" applyNumberFormat="1" applyFont="1" applyFill="1" applyBorder="1" applyAlignment="1">
      <alignment horizontal="center" vertical="center" wrapText="1"/>
    </xf>
    <xf numFmtId="0" fontId="1" fillId="11" borderId="14" xfId="0" applyFont="1" applyFill="1" applyBorder="1" applyAlignment="1">
      <alignment horizontal="center" vertical="center" wrapText="1"/>
    </xf>
    <xf numFmtId="44" fontId="4" fillId="11" borderId="14" xfId="12" applyFont="1" applyFill="1" applyBorder="1" applyAlignment="1">
      <alignment horizontal="center" vertical="center" wrapText="1"/>
    </xf>
    <xf numFmtId="17" fontId="4" fillId="11" borderId="14" xfId="0" applyNumberFormat="1" applyFont="1" applyFill="1" applyBorder="1" applyAlignment="1">
      <alignment horizontal="center" vertical="center" wrapText="1"/>
    </xf>
    <xf numFmtId="0" fontId="3" fillId="5" borderId="35" xfId="3" applyFont="1" applyFill="1" applyBorder="1" applyAlignment="1">
      <alignment horizontal="center" vertical="center" wrapText="1"/>
    </xf>
    <xf numFmtId="4" fontId="2" fillId="5" borderId="35" xfId="4" applyNumberFormat="1" applyFont="1" applyFill="1" applyBorder="1" applyAlignment="1">
      <alignment horizontal="center" vertical="center" wrapText="1"/>
    </xf>
    <xf numFmtId="4" fontId="2" fillId="5" borderId="15" xfId="4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7" fillId="4" borderId="0" xfId="0" applyFont="1" applyFill="1"/>
    <xf numFmtId="0" fontId="3" fillId="0" borderId="85" xfId="3" applyFont="1" applyBorder="1" applyAlignment="1">
      <alignment horizontal="center" vertical="center" wrapText="1"/>
    </xf>
    <xf numFmtId="0" fontId="3" fillId="0" borderId="52" xfId="3" applyFont="1" applyBorder="1" applyAlignment="1">
      <alignment horizontal="center" vertical="center" wrapText="1"/>
    </xf>
    <xf numFmtId="0" fontId="3" fillId="0" borderId="53" xfId="3" applyFont="1" applyBorder="1" applyAlignment="1">
      <alignment horizontal="center" vertical="center" wrapText="1"/>
    </xf>
    <xf numFmtId="4" fontId="4" fillId="4" borderId="18" xfId="0" applyNumberFormat="1" applyFont="1" applyFill="1" applyBorder="1" applyAlignment="1">
      <alignment horizontal="center" vertical="center"/>
    </xf>
    <xf numFmtId="9" fontId="0" fillId="0" borderId="0" xfId="2" applyFont="1"/>
    <xf numFmtId="174" fontId="0" fillId="0" borderId="0" xfId="16" applyNumberFormat="1" applyFont="1"/>
    <xf numFmtId="0" fontId="4" fillId="4" borderId="84" xfId="0" applyFont="1" applyFill="1" applyBorder="1" applyAlignment="1">
      <alignment horizontal="center" vertical="center"/>
    </xf>
    <xf numFmtId="0" fontId="4" fillId="4" borderId="83" xfId="0" applyFont="1" applyFill="1" applyBorder="1" applyAlignment="1">
      <alignment horizontal="left" vertical="center" wrapText="1"/>
    </xf>
    <xf numFmtId="0" fontId="4" fillId="4" borderId="83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left" vertical="center" wrapText="1"/>
    </xf>
    <xf numFmtId="0" fontId="4" fillId="4" borderId="64" xfId="0" applyFont="1" applyFill="1" applyBorder="1" applyAlignment="1">
      <alignment horizontal="center" vertical="center" wrapText="1"/>
    </xf>
    <xf numFmtId="2" fontId="4" fillId="4" borderId="17" xfId="0" applyNumberFormat="1" applyFont="1" applyFill="1" applyBorder="1" applyAlignment="1">
      <alignment horizontal="center" vertical="center"/>
    </xf>
    <xf numFmtId="4" fontId="4" fillId="4" borderId="21" xfId="0" applyNumberFormat="1" applyFont="1" applyFill="1" applyBorder="1" applyAlignment="1">
      <alignment horizontal="center" vertical="center"/>
    </xf>
    <xf numFmtId="0" fontId="3" fillId="9" borderId="34" xfId="3" applyFont="1" applyFill="1" applyBorder="1" applyAlignment="1">
      <alignment horizontal="center" vertical="center" wrapText="1"/>
    </xf>
    <xf numFmtId="44" fontId="4" fillId="0" borderId="34" xfId="12" applyFont="1" applyFill="1" applyBorder="1" applyAlignment="1">
      <alignment horizontal="center" vertical="center" wrapText="1"/>
    </xf>
    <xf numFmtId="17" fontId="4" fillId="0" borderId="34" xfId="0" applyNumberFormat="1" applyFont="1" applyBorder="1" applyAlignment="1">
      <alignment horizontal="center" vertical="center" wrapText="1"/>
    </xf>
    <xf numFmtId="0" fontId="19" fillId="0" borderId="34" xfId="17" applyFont="1" applyFill="1" applyBorder="1" applyAlignment="1">
      <alignment horizontal="center" vertical="center" wrapText="1"/>
    </xf>
    <xf numFmtId="0" fontId="2" fillId="0" borderId="34" xfId="3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20" fillId="0" borderId="0" xfId="0" applyFont="1"/>
    <xf numFmtId="0" fontId="21" fillId="4" borderId="0" xfId="0" applyFont="1" applyFill="1" applyAlignment="1">
      <alignment horizontal="center" vertical="center"/>
    </xf>
    <xf numFmtId="1" fontId="11" fillId="0" borderId="0" xfId="0" applyNumberFormat="1" applyFont="1" applyAlignment="1">
      <alignment horizontal="center" vertical="center" wrapText="1"/>
    </xf>
    <xf numFmtId="0" fontId="22" fillId="0" borderId="0" xfId="0" applyFont="1"/>
    <xf numFmtId="44" fontId="0" fillId="0" borderId="0" xfId="1" applyFont="1"/>
    <xf numFmtId="0" fontId="4" fillId="0" borderId="24" xfId="0" applyFont="1" applyBorder="1" applyAlignment="1">
      <alignment horizontal="center" vertical="center"/>
    </xf>
    <xf numFmtId="0" fontId="4" fillId="4" borderId="57" xfId="0" applyFont="1" applyFill="1" applyBorder="1" applyAlignment="1">
      <alignment horizontal="left" vertical="center" wrapText="1"/>
    </xf>
    <xf numFmtId="2" fontId="4" fillId="4" borderId="57" xfId="0" applyNumberFormat="1" applyFont="1" applyFill="1" applyBorder="1" applyAlignment="1">
      <alignment horizontal="center" vertical="center"/>
    </xf>
    <xf numFmtId="4" fontId="4" fillId="0" borderId="57" xfId="0" applyNumberFormat="1" applyFont="1" applyBorder="1" applyAlignment="1">
      <alignment horizontal="center" vertical="center"/>
    </xf>
    <xf numFmtId="4" fontId="2" fillId="4" borderId="63" xfId="8" applyNumberFormat="1" applyFont="1" applyFill="1" applyBorder="1" applyAlignment="1">
      <alignment horizontal="center" vertical="center" wrapText="1"/>
    </xf>
    <xf numFmtId="4" fontId="2" fillId="4" borderId="38" xfId="8" applyNumberFormat="1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/>
    </xf>
    <xf numFmtId="0" fontId="4" fillId="4" borderId="58" xfId="0" applyFont="1" applyFill="1" applyBorder="1" applyAlignment="1">
      <alignment horizontal="left" vertical="center" wrapText="1"/>
    </xf>
    <xf numFmtId="2" fontId="4" fillId="4" borderId="58" xfId="0" applyNumberFormat="1" applyFont="1" applyFill="1" applyBorder="1" applyAlignment="1">
      <alignment horizontal="center" vertical="center"/>
    </xf>
    <xf numFmtId="4" fontId="4" fillId="4" borderId="58" xfId="0" applyNumberFormat="1" applyFont="1" applyFill="1" applyBorder="1" applyAlignment="1">
      <alignment horizontal="center" vertical="center"/>
    </xf>
    <xf numFmtId="0" fontId="4" fillId="4" borderId="57" xfId="0" applyFont="1" applyFill="1" applyBorder="1" applyAlignment="1">
      <alignment horizontal="center" vertical="center"/>
    </xf>
    <xf numFmtId="4" fontId="4" fillId="4" borderId="57" xfId="0" applyNumberFormat="1" applyFont="1" applyFill="1" applyBorder="1" applyAlignment="1">
      <alignment horizontal="center" vertical="center"/>
    </xf>
    <xf numFmtId="10" fontId="4" fillId="4" borderId="57" xfId="2" applyNumberFormat="1" applyFont="1" applyFill="1" applyBorder="1" applyAlignment="1">
      <alignment horizontal="center" vertical="center"/>
    </xf>
    <xf numFmtId="2" fontId="4" fillId="0" borderId="41" xfId="0" applyNumberFormat="1" applyFont="1" applyBorder="1" applyAlignment="1">
      <alignment horizontal="center" vertical="center"/>
    </xf>
    <xf numFmtId="0" fontId="4" fillId="4" borderId="58" xfId="0" applyFont="1" applyFill="1" applyBorder="1" applyAlignment="1">
      <alignment horizontal="center" vertical="center"/>
    </xf>
    <xf numFmtId="10" fontId="4" fillId="4" borderId="58" xfId="2" applyNumberFormat="1" applyFont="1" applyFill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right" vertical="center" wrapText="1"/>
    </xf>
    <xf numFmtId="0" fontId="1" fillId="4" borderId="65" xfId="0" applyFont="1" applyFill="1" applyBorder="1" applyAlignment="1">
      <alignment horizontal="center" vertical="center" wrapText="1"/>
    </xf>
    <xf numFmtId="0" fontId="4" fillId="0" borderId="92" xfId="0" applyFont="1" applyBorder="1" applyAlignment="1">
      <alignment horizontal="center" vertical="center" wrapText="1"/>
    </xf>
    <xf numFmtId="0" fontId="4" fillId="0" borderId="93" xfId="0" applyFont="1" applyBorder="1" applyAlignment="1">
      <alignment horizontal="center" vertical="center" wrapText="1"/>
    </xf>
    <xf numFmtId="0" fontId="4" fillId="4" borderId="40" xfId="0" applyFont="1" applyFill="1" applyBorder="1" applyAlignment="1">
      <alignment horizontal="center" vertical="center" wrapText="1"/>
    </xf>
    <xf numFmtId="0" fontId="3" fillId="0" borderId="27" xfId="0" applyFont="1" applyBorder="1" applyAlignment="1">
      <alignment horizontal="left" vertical="center"/>
    </xf>
    <xf numFmtId="0" fontId="2" fillId="6" borderId="46" xfId="3" applyFont="1" applyFill="1" applyBorder="1" applyAlignment="1">
      <alignment horizontal="center" vertical="center" wrapText="1"/>
    </xf>
    <xf numFmtId="0" fontId="2" fillId="6" borderId="47" xfId="3" applyFont="1" applyFill="1" applyBorder="1" applyAlignment="1">
      <alignment horizontal="center" vertical="center" wrapText="1"/>
    </xf>
    <xf numFmtId="0" fontId="3" fillId="0" borderId="94" xfId="0" applyFont="1" applyBorder="1" applyAlignment="1">
      <alignment horizontal="left" vertical="center"/>
    </xf>
    <xf numFmtId="0" fontId="2" fillId="0" borderId="96" xfId="3" applyFont="1" applyBorder="1" applyAlignment="1">
      <alignment horizontal="center" vertical="center" wrapText="1"/>
    </xf>
    <xf numFmtId="4" fontId="2" fillId="0" borderId="62" xfId="4" applyNumberFormat="1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3" fillId="0" borderId="96" xfId="0" applyFont="1" applyBorder="1" applyAlignment="1">
      <alignment horizontal="left" vertical="center"/>
    </xf>
    <xf numFmtId="0" fontId="3" fillId="0" borderId="97" xfId="0" applyFont="1" applyBorder="1" applyAlignment="1">
      <alignment horizontal="left" vertical="center"/>
    </xf>
    <xf numFmtId="0" fontId="3" fillId="0" borderId="96" xfId="0" applyFont="1" applyBorder="1" applyAlignment="1">
      <alignment vertical="center"/>
    </xf>
    <xf numFmtId="0" fontId="3" fillId="0" borderId="98" xfId="0" applyFont="1" applyBorder="1" applyAlignment="1">
      <alignment vertical="center" wrapText="1"/>
    </xf>
    <xf numFmtId="0" fontId="3" fillId="0" borderId="98" xfId="0" applyFont="1" applyBorder="1" applyAlignment="1">
      <alignment vertical="center"/>
    </xf>
    <xf numFmtId="0" fontId="8" fillId="6" borderId="48" xfId="0" applyFont="1" applyFill="1" applyBorder="1" applyAlignment="1">
      <alignment horizontal="center" vertical="center"/>
    </xf>
    <xf numFmtId="4" fontId="9" fillId="3" borderId="100" xfId="4" applyNumberFormat="1" applyFont="1" applyFill="1" applyBorder="1" applyAlignment="1">
      <alignment horizontal="center" vertical="center" wrapText="1"/>
    </xf>
    <xf numFmtId="178" fontId="3" fillId="0" borderId="28" xfId="0" applyNumberFormat="1" applyFont="1" applyBorder="1" applyAlignment="1">
      <alignment horizontal="left" vertical="center"/>
    </xf>
    <xf numFmtId="10" fontId="1" fillId="0" borderId="47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4" borderId="64" xfId="0" applyFont="1" applyFill="1" applyBorder="1" applyAlignment="1">
      <alignment horizontal="center" vertical="center"/>
    </xf>
    <xf numFmtId="2" fontId="1" fillId="4" borderId="12" xfId="0" applyNumberFormat="1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vertical="center"/>
    </xf>
    <xf numFmtId="0" fontId="1" fillId="4" borderId="13" xfId="0" applyFont="1" applyFill="1" applyBorder="1" applyAlignment="1">
      <alignment vertical="center"/>
    </xf>
    <xf numFmtId="182" fontId="1" fillId="4" borderId="15" xfId="0" applyNumberFormat="1" applyFont="1" applyFill="1" applyBorder="1" applyAlignment="1">
      <alignment horizontal="center" vertical="center"/>
    </xf>
    <xf numFmtId="0" fontId="2" fillId="4" borderId="39" xfId="3" applyFont="1" applyFill="1" applyBorder="1" applyAlignment="1">
      <alignment horizontal="center" vertical="center" wrapText="1"/>
    </xf>
    <xf numFmtId="4" fontId="3" fillId="6" borderId="48" xfId="3" applyNumberFormat="1" applyFont="1" applyFill="1" applyBorder="1" applyAlignment="1">
      <alignment vertical="center"/>
    </xf>
    <xf numFmtId="0" fontId="4" fillId="4" borderId="37" xfId="0" applyFont="1" applyFill="1" applyBorder="1" applyAlignment="1">
      <alignment horizontal="left" vertical="center" wrapText="1"/>
    </xf>
    <xf numFmtId="2" fontId="4" fillId="4" borderId="37" xfId="0" applyNumberFormat="1" applyFont="1" applyFill="1" applyBorder="1" applyAlignment="1">
      <alignment horizontal="center" vertical="center"/>
    </xf>
    <xf numFmtId="0" fontId="4" fillId="4" borderId="92" xfId="0" applyFont="1" applyFill="1" applyBorder="1" applyAlignment="1">
      <alignment horizontal="center" vertical="center"/>
    </xf>
    <xf numFmtId="0" fontId="4" fillId="4" borderId="93" xfId="0" applyFont="1" applyFill="1" applyBorder="1" applyAlignment="1">
      <alignment horizontal="center" vertical="center"/>
    </xf>
    <xf numFmtId="0" fontId="4" fillId="4" borderId="39" xfId="0" applyFont="1" applyFill="1" applyBorder="1" applyAlignment="1">
      <alignment horizontal="center" vertical="center"/>
    </xf>
    <xf numFmtId="0" fontId="4" fillId="4" borderId="28" xfId="0" applyFont="1" applyFill="1" applyBorder="1" applyAlignment="1">
      <alignment horizontal="center" vertical="center"/>
    </xf>
    <xf numFmtId="2" fontId="4" fillId="4" borderId="62" xfId="0" applyNumberFormat="1" applyFont="1" applyFill="1" applyBorder="1" applyAlignment="1">
      <alignment horizontal="center" vertical="center"/>
    </xf>
    <xf numFmtId="0" fontId="4" fillId="4" borderId="97" xfId="0" applyFont="1" applyFill="1" applyBorder="1" applyAlignment="1">
      <alignment horizontal="center" vertical="center" wrapText="1"/>
    </xf>
    <xf numFmtId="4" fontId="4" fillId="0" borderId="49" xfId="0" applyNumberFormat="1" applyFont="1" applyBorder="1" applyAlignment="1">
      <alignment horizontal="center" vertical="center"/>
    </xf>
    <xf numFmtId="0" fontId="4" fillId="7" borderId="49" xfId="0" applyFont="1" applyFill="1" applyBorder="1" applyAlignment="1">
      <alignment horizontal="center" vertical="center"/>
    </xf>
    <xf numFmtId="10" fontId="2" fillId="2" borderId="46" xfId="7" applyNumberFormat="1" applyFont="1" applyFill="1" applyBorder="1" applyAlignment="1">
      <alignment horizontal="center" vertical="center"/>
    </xf>
    <xf numFmtId="4" fontId="4" fillId="0" borderId="34" xfId="0" applyNumberFormat="1" applyFont="1" applyBorder="1" applyAlignment="1">
      <alignment horizontal="center" vertical="center"/>
    </xf>
    <xf numFmtId="0" fontId="4" fillId="7" borderId="34" xfId="0" applyFont="1" applyFill="1" applyBorder="1" applyAlignment="1">
      <alignment horizontal="center" vertical="center"/>
    </xf>
    <xf numFmtId="10" fontId="2" fillId="2" borderId="34" xfId="7" applyNumberFormat="1" applyFont="1" applyFill="1" applyBorder="1" applyAlignment="1">
      <alignment horizontal="center" vertical="center"/>
    </xf>
    <xf numFmtId="0" fontId="3" fillId="0" borderId="26" xfId="0" applyFont="1" applyBorder="1" applyAlignment="1">
      <alignment vertical="center"/>
    </xf>
    <xf numFmtId="0" fontId="3" fillId="0" borderId="99" xfId="0" applyFont="1" applyBorder="1" applyAlignment="1">
      <alignment vertical="center"/>
    </xf>
    <xf numFmtId="4" fontId="4" fillId="0" borderId="35" xfId="0" applyNumberFormat="1" applyFont="1" applyBorder="1" applyAlignment="1">
      <alignment horizontal="center" vertical="center"/>
    </xf>
    <xf numFmtId="0" fontId="4" fillId="7" borderId="35" xfId="0" applyFont="1" applyFill="1" applyBorder="1" applyAlignment="1">
      <alignment horizontal="center" vertical="center"/>
    </xf>
    <xf numFmtId="10" fontId="2" fillId="2" borderId="35" xfId="7" applyNumberFormat="1" applyFont="1" applyFill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4" fontId="4" fillId="0" borderId="0" xfId="0" applyNumberFormat="1" applyFont="1"/>
    <xf numFmtId="0" fontId="3" fillId="0" borderId="101" xfId="0" applyFont="1" applyBorder="1" applyAlignment="1">
      <alignment vertical="center"/>
    </xf>
    <xf numFmtId="0" fontId="3" fillId="0" borderId="94" xfId="0" applyFont="1" applyBorder="1" applyAlignment="1">
      <alignment vertical="center" wrapText="1"/>
    </xf>
    <xf numFmtId="0" fontId="3" fillId="0" borderId="86" xfId="0" applyFont="1" applyBorder="1" applyAlignment="1">
      <alignment vertical="center"/>
    </xf>
    <xf numFmtId="0" fontId="3" fillId="0" borderId="94" xfId="0" applyFont="1" applyBorder="1" applyAlignment="1">
      <alignment vertical="center"/>
    </xf>
    <xf numFmtId="0" fontId="3" fillId="0" borderId="102" xfId="0" applyFont="1" applyBorder="1" applyAlignment="1">
      <alignment vertical="center"/>
    </xf>
    <xf numFmtId="0" fontId="3" fillId="6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4" fontId="23" fillId="0" borderId="34" xfId="0" applyNumberFormat="1" applyFont="1" applyBorder="1" applyAlignment="1">
      <alignment horizontal="center" vertical="center"/>
    </xf>
    <xf numFmtId="0" fontId="23" fillId="0" borderId="34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4" fillId="0" borderId="5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8" fillId="6" borderId="42" xfId="3" applyFont="1" applyFill="1" applyBorder="1" applyAlignment="1">
      <alignment horizontal="center" vertical="center" wrapText="1"/>
    </xf>
    <xf numFmtId="0" fontId="8" fillId="6" borderId="13" xfId="3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/>
    </xf>
    <xf numFmtId="0" fontId="6" fillId="3" borderId="22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0" fontId="3" fillId="0" borderId="29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 wrapText="1"/>
    </xf>
    <xf numFmtId="0" fontId="2" fillId="6" borderId="46" xfId="3" applyFont="1" applyFill="1" applyBorder="1" applyAlignment="1">
      <alignment horizontal="center" vertical="center" wrapText="1"/>
    </xf>
    <xf numFmtId="0" fontId="2" fillId="6" borderId="47" xfId="3" applyFont="1" applyFill="1" applyBorder="1" applyAlignment="1">
      <alignment horizontal="center" vertical="center" wrapText="1"/>
    </xf>
    <xf numFmtId="3" fontId="3" fillId="6" borderId="46" xfId="4" applyNumberFormat="1" applyFont="1" applyFill="1" applyBorder="1" applyAlignment="1">
      <alignment horizontal="right" vertical="center" wrapText="1"/>
    </xf>
    <xf numFmtId="3" fontId="3" fillId="6" borderId="49" xfId="4" applyNumberFormat="1" applyFont="1" applyFill="1" applyBorder="1" applyAlignment="1">
      <alignment horizontal="right" vertical="center" wrapText="1"/>
    </xf>
    <xf numFmtId="3" fontId="3" fillId="6" borderId="47" xfId="4" applyNumberFormat="1" applyFont="1" applyFill="1" applyBorder="1" applyAlignment="1">
      <alignment horizontal="right" vertical="center" wrapText="1"/>
    </xf>
    <xf numFmtId="0" fontId="3" fillId="0" borderId="46" xfId="3" applyFont="1" applyBorder="1" applyAlignment="1">
      <alignment horizontal="center" vertical="center" wrapText="1"/>
    </xf>
    <xf numFmtId="0" fontId="3" fillId="0" borderId="49" xfId="3" applyFont="1" applyBorder="1" applyAlignment="1">
      <alignment horizontal="center" vertical="center" wrapText="1"/>
    </xf>
    <xf numFmtId="0" fontId="3" fillId="0" borderId="50" xfId="3" applyFont="1" applyBorder="1" applyAlignment="1">
      <alignment horizontal="center" vertical="center" wrapText="1"/>
    </xf>
    <xf numFmtId="4" fontId="15" fillId="12" borderId="34" xfId="0" applyNumberFormat="1" applyFont="1" applyFill="1" applyBorder="1" applyAlignment="1">
      <alignment horizontal="center" vertical="center" wrapText="1"/>
    </xf>
    <xf numFmtId="3" fontId="3" fillId="6" borderId="42" xfId="4" applyNumberFormat="1" applyFont="1" applyFill="1" applyBorder="1" applyAlignment="1">
      <alignment horizontal="right" vertical="center" wrapText="1"/>
    </xf>
    <xf numFmtId="3" fontId="3" fillId="6" borderId="12" xfId="4" applyNumberFormat="1" applyFont="1" applyFill="1" applyBorder="1" applyAlignment="1">
      <alignment horizontal="right" vertical="center" wrapText="1"/>
    </xf>
    <xf numFmtId="3" fontId="3" fillId="6" borderId="13" xfId="4" applyNumberFormat="1" applyFont="1" applyFill="1" applyBorder="1" applyAlignment="1">
      <alignment horizontal="right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/>
    </xf>
    <xf numFmtId="1" fontId="6" fillId="0" borderId="43" xfId="0" applyNumberFormat="1" applyFont="1" applyBorder="1" applyAlignment="1">
      <alignment horizontal="center" vertical="center"/>
    </xf>
    <xf numFmtId="166" fontId="3" fillId="0" borderId="45" xfId="0" applyNumberFormat="1" applyFont="1" applyBorder="1" applyAlignment="1">
      <alignment horizontal="left" vertical="center"/>
    </xf>
    <xf numFmtId="166" fontId="3" fillId="0" borderId="32" xfId="0" applyNumberFormat="1" applyFont="1" applyBorder="1" applyAlignment="1">
      <alignment horizontal="left" vertical="center"/>
    </xf>
    <xf numFmtId="0" fontId="3" fillId="0" borderId="48" xfId="0" applyFont="1" applyBorder="1" applyAlignment="1">
      <alignment horizontal="left" vertical="center" wrapText="1"/>
    </xf>
    <xf numFmtId="0" fontId="3" fillId="0" borderId="49" xfId="0" applyFont="1" applyBorder="1" applyAlignment="1">
      <alignment horizontal="left" vertical="center" wrapText="1"/>
    </xf>
    <xf numFmtId="0" fontId="3" fillId="0" borderId="50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/>
    </xf>
    <xf numFmtId="0" fontId="3" fillId="0" borderId="30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 wrapText="1"/>
    </xf>
    <xf numFmtId="0" fontId="3" fillId="0" borderId="52" xfId="0" applyFont="1" applyBorder="1" applyAlignment="1">
      <alignment horizontal="left" vertical="center" wrapText="1"/>
    </xf>
    <xf numFmtId="0" fontId="3" fillId="0" borderId="53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3" fillId="0" borderId="54" xfId="0" applyFont="1" applyBorder="1" applyAlignment="1">
      <alignment horizontal="left" vertical="center" wrapText="1"/>
    </xf>
    <xf numFmtId="0" fontId="3" fillId="0" borderId="55" xfId="0" applyFont="1" applyBorder="1" applyAlignment="1">
      <alignment horizontal="left" vertical="center" wrapText="1"/>
    </xf>
    <xf numFmtId="178" fontId="3" fillId="0" borderId="30" xfId="0" applyNumberFormat="1" applyFont="1" applyBorder="1" applyAlignment="1">
      <alignment horizontal="left" vertical="center"/>
    </xf>
    <xf numFmtId="0" fontId="3" fillId="0" borderId="33" xfId="0" applyFont="1" applyBorder="1" applyAlignment="1">
      <alignment horizontal="center" vertical="center"/>
    </xf>
    <xf numFmtId="4" fontId="3" fillId="0" borderId="34" xfId="0" applyNumberFormat="1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60" xfId="0" applyFont="1" applyBorder="1" applyAlignment="1">
      <alignment horizontal="center" vertical="center" wrapText="1"/>
    </xf>
    <xf numFmtId="0" fontId="6" fillId="0" borderId="66" xfId="0" applyFont="1" applyBorder="1" applyAlignment="1">
      <alignment horizontal="center" vertical="center" wrapText="1"/>
    </xf>
    <xf numFmtId="0" fontId="6" fillId="0" borderId="54" xfId="0" applyFont="1" applyBorder="1" applyAlignment="1">
      <alignment horizontal="center" vertical="center" wrapText="1"/>
    </xf>
    <xf numFmtId="0" fontId="6" fillId="0" borderId="55" xfId="0" applyFont="1" applyBorder="1" applyAlignment="1">
      <alignment horizontal="center" vertical="center" wrapText="1"/>
    </xf>
    <xf numFmtId="0" fontId="8" fillId="9" borderId="89" xfId="0" applyFont="1" applyFill="1" applyBorder="1" applyAlignment="1">
      <alignment horizontal="center" vertical="center"/>
    </xf>
    <xf numFmtId="0" fontId="8" fillId="9" borderId="90" xfId="0" applyFont="1" applyFill="1" applyBorder="1" applyAlignment="1">
      <alignment horizontal="center" vertical="center"/>
    </xf>
    <xf numFmtId="0" fontId="8" fillId="9" borderId="91" xfId="0" applyFont="1" applyFill="1" applyBorder="1" applyAlignment="1">
      <alignment horizontal="center" vertical="center"/>
    </xf>
    <xf numFmtId="0" fontId="3" fillId="0" borderId="67" xfId="0" applyFont="1" applyBorder="1" applyAlignment="1">
      <alignment horizontal="left" vertical="center"/>
    </xf>
    <xf numFmtId="0" fontId="3" fillId="0" borderId="68" xfId="0" applyFont="1" applyBorder="1" applyAlignment="1">
      <alignment horizontal="left" vertical="center"/>
    </xf>
    <xf numFmtId="0" fontId="3" fillId="0" borderId="69" xfId="0" applyFont="1" applyBorder="1" applyAlignment="1">
      <alignment horizontal="left" vertical="center"/>
    </xf>
    <xf numFmtId="0" fontId="3" fillId="0" borderId="75" xfId="0" applyFont="1" applyBorder="1" applyAlignment="1">
      <alignment horizontal="left" vertical="center"/>
    </xf>
    <xf numFmtId="0" fontId="3" fillId="0" borderId="76" xfId="0" applyFont="1" applyBorder="1" applyAlignment="1">
      <alignment horizontal="left" vertical="center"/>
    </xf>
    <xf numFmtId="0" fontId="3" fillId="0" borderId="77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  <xf numFmtId="0" fontId="3" fillId="0" borderId="41" xfId="0" applyFont="1" applyBorder="1" applyAlignment="1">
      <alignment horizontal="left" vertical="center"/>
    </xf>
    <xf numFmtId="0" fontId="3" fillId="0" borderId="38" xfId="0" applyFont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35" xfId="0" applyFont="1" applyFill="1" applyBorder="1" applyAlignment="1">
      <alignment horizontal="center" vertical="center"/>
    </xf>
    <xf numFmtId="171" fontId="4" fillId="4" borderId="51" xfId="0" applyNumberFormat="1" applyFont="1" applyFill="1" applyBorder="1" applyAlignment="1">
      <alignment horizontal="center" vertical="center"/>
    </xf>
    <xf numFmtId="171" fontId="4" fillId="4" borderId="82" xfId="0" applyNumberFormat="1" applyFont="1" applyFill="1" applyBorder="1" applyAlignment="1">
      <alignment horizontal="center" vertical="center"/>
    </xf>
    <xf numFmtId="165" fontId="4" fillId="4" borderId="17" xfId="0" applyNumberFormat="1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horizontal="right" vertical="center"/>
    </xf>
    <xf numFmtId="0" fontId="1" fillId="2" borderId="47" xfId="0" applyFont="1" applyFill="1" applyBorder="1" applyAlignment="1">
      <alignment horizontal="right" vertical="center"/>
    </xf>
    <xf numFmtId="0" fontId="1" fillId="2" borderId="34" xfId="0" applyFont="1" applyFill="1" applyBorder="1" applyAlignment="1">
      <alignment horizontal="right" vertical="center"/>
    </xf>
    <xf numFmtId="0" fontId="4" fillId="4" borderId="81" xfId="0" applyFont="1" applyFill="1" applyBorder="1" applyAlignment="1">
      <alignment horizontal="left" vertical="center"/>
    </xf>
    <xf numFmtId="0" fontId="4" fillId="4" borderId="87" xfId="0" applyFont="1" applyFill="1" applyBorder="1" applyAlignment="1">
      <alignment horizontal="left" vertical="center"/>
    </xf>
    <xf numFmtId="0" fontId="4" fillId="4" borderId="20" xfId="0" applyFont="1" applyFill="1" applyBorder="1" applyAlignment="1">
      <alignment horizontal="left" vertical="center"/>
    </xf>
    <xf numFmtId="169" fontId="4" fillId="0" borderId="29" xfId="0" applyNumberFormat="1" applyFont="1" applyBorder="1" applyAlignment="1">
      <alignment horizontal="center" vertical="center"/>
    </xf>
    <xf numFmtId="169" fontId="4" fillId="0" borderId="30" xfId="0" applyNumberFormat="1" applyFont="1" applyBorder="1" applyAlignment="1">
      <alignment horizontal="center" vertical="center"/>
    </xf>
    <xf numFmtId="169" fontId="4" fillId="0" borderId="28" xfId="0" applyNumberFormat="1" applyFont="1" applyBorder="1" applyAlignment="1">
      <alignment horizontal="center" vertical="center"/>
    </xf>
    <xf numFmtId="4" fontId="4" fillId="4" borderId="29" xfId="0" applyNumberFormat="1" applyFont="1" applyFill="1" applyBorder="1" applyAlignment="1">
      <alignment horizontal="center" vertical="center"/>
    </xf>
    <xf numFmtId="4" fontId="4" fillId="4" borderId="28" xfId="0" applyNumberFormat="1" applyFont="1" applyFill="1" applyBorder="1" applyAlignment="1">
      <alignment horizontal="center" vertical="center"/>
    </xf>
    <xf numFmtId="169" fontId="4" fillId="0" borderId="41" xfId="0" applyNumberFormat="1" applyFont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169" fontId="4" fillId="4" borderId="51" xfId="0" applyNumberFormat="1" applyFont="1" applyFill="1" applyBorder="1" applyAlignment="1">
      <alignment horizontal="center" vertical="center"/>
    </xf>
    <xf numFmtId="169" fontId="4" fillId="4" borderId="52" xfId="0" applyNumberFormat="1" applyFont="1" applyFill="1" applyBorder="1" applyAlignment="1">
      <alignment horizontal="center" vertical="center"/>
    </xf>
    <xf numFmtId="170" fontId="4" fillId="4" borderId="86" xfId="0" applyNumberFormat="1" applyFont="1" applyFill="1" applyBorder="1" applyAlignment="1">
      <alignment horizontal="center" vertical="center"/>
    </xf>
    <xf numFmtId="170" fontId="4" fillId="4" borderId="84" xfId="0" applyNumberFormat="1" applyFont="1" applyFill="1" applyBorder="1" applyAlignment="1">
      <alignment horizontal="center" vertical="center"/>
    </xf>
    <xf numFmtId="0" fontId="3" fillId="4" borderId="19" xfId="8" applyFont="1" applyFill="1" applyBorder="1" applyAlignment="1">
      <alignment horizontal="center" vertical="center" wrapText="1"/>
    </xf>
    <xf numFmtId="0" fontId="3" fillId="4" borderId="65" xfId="8" applyFont="1" applyFill="1" applyBorder="1" applyAlignment="1">
      <alignment horizontal="center" vertical="center" wrapText="1"/>
    </xf>
    <xf numFmtId="0" fontId="3" fillId="4" borderId="17" xfId="8" applyFont="1" applyFill="1" applyBorder="1" applyAlignment="1">
      <alignment horizontal="center" vertical="center"/>
    </xf>
    <xf numFmtId="0" fontId="3" fillId="4" borderId="9" xfId="8" applyFont="1" applyFill="1" applyBorder="1" applyAlignment="1">
      <alignment horizontal="center" vertical="center"/>
    </xf>
    <xf numFmtId="0" fontId="3" fillId="4" borderId="34" xfId="8" applyFont="1" applyFill="1" applyBorder="1" applyAlignment="1">
      <alignment horizontal="center" vertical="center"/>
    </xf>
    <xf numFmtId="0" fontId="1" fillId="4" borderId="34" xfId="0" applyFont="1" applyFill="1" applyBorder="1" applyAlignment="1">
      <alignment horizontal="center" vertical="center"/>
    </xf>
    <xf numFmtId="169" fontId="4" fillId="0" borderId="58" xfId="0" applyNumberFormat="1" applyFont="1" applyBorder="1" applyAlignment="1">
      <alignment horizontal="center" vertical="center"/>
    </xf>
    <xf numFmtId="169" fontId="4" fillId="0" borderId="57" xfId="0" applyNumberFormat="1" applyFont="1" applyBorder="1" applyAlignment="1">
      <alignment horizontal="center" vertical="center"/>
    </xf>
    <xf numFmtId="4" fontId="4" fillId="4" borderId="44" xfId="0" applyNumberFormat="1" applyFont="1" applyFill="1" applyBorder="1" applyAlignment="1">
      <alignment horizontal="center" vertical="center"/>
    </xf>
    <xf numFmtId="4" fontId="4" fillId="4" borderId="24" xfId="0" applyNumberFormat="1" applyFont="1" applyFill="1" applyBorder="1" applyAlignment="1">
      <alignment horizontal="center" vertical="center"/>
    </xf>
    <xf numFmtId="169" fontId="4" fillId="0" borderId="37" xfId="0" applyNumberFormat="1" applyFont="1" applyBorder="1" applyAlignment="1">
      <alignment horizontal="center" vertical="center"/>
    </xf>
    <xf numFmtId="0" fontId="1" fillId="2" borderId="46" xfId="0" applyFont="1" applyFill="1" applyBorder="1" applyAlignment="1">
      <alignment horizontal="right" vertical="center"/>
    </xf>
    <xf numFmtId="0" fontId="1" fillId="2" borderId="49" xfId="0" applyFont="1" applyFill="1" applyBorder="1" applyAlignment="1">
      <alignment horizontal="right" vertical="center"/>
    </xf>
    <xf numFmtId="0" fontId="1" fillId="4" borderId="48" xfId="0" applyFont="1" applyFill="1" applyBorder="1" applyAlignment="1">
      <alignment horizontal="center" vertical="center" wrapText="1"/>
    </xf>
    <xf numFmtId="0" fontId="1" fillId="4" borderId="47" xfId="0" applyFont="1" applyFill="1" applyBorder="1" applyAlignment="1">
      <alignment horizontal="center" vertical="center" wrapText="1"/>
    </xf>
    <xf numFmtId="4" fontId="4" fillId="4" borderId="88" xfId="0" applyNumberFormat="1" applyFont="1" applyFill="1" applyBorder="1" applyAlignment="1">
      <alignment horizontal="center" vertical="center"/>
    </xf>
    <xf numFmtId="4" fontId="4" fillId="4" borderId="32" xfId="0" applyNumberFormat="1" applyFont="1" applyFill="1" applyBorder="1" applyAlignment="1">
      <alignment horizontal="center" vertical="center"/>
    </xf>
    <xf numFmtId="0" fontId="1" fillId="4" borderId="46" xfId="0" applyFont="1" applyFill="1" applyBorder="1" applyAlignment="1">
      <alignment horizontal="right" vertical="center"/>
    </xf>
    <xf numFmtId="0" fontId="1" fillId="4" borderId="49" xfId="0" applyFont="1" applyFill="1" applyBorder="1" applyAlignment="1">
      <alignment horizontal="right" vertical="center"/>
    </xf>
    <xf numFmtId="0" fontId="1" fillId="4" borderId="33" xfId="0" applyFont="1" applyFill="1" applyBorder="1" applyAlignment="1">
      <alignment horizontal="right" vertical="center"/>
    </xf>
    <xf numFmtId="0" fontId="1" fillId="4" borderId="47" xfId="0" applyFont="1" applyFill="1" applyBorder="1" applyAlignment="1">
      <alignment horizontal="right" vertical="center"/>
    </xf>
    <xf numFmtId="0" fontId="1" fillId="4" borderId="34" xfId="0" applyFont="1" applyFill="1" applyBorder="1" applyAlignment="1">
      <alignment horizontal="right" vertical="center"/>
    </xf>
    <xf numFmtId="167" fontId="14" fillId="0" borderId="5" xfId="0" applyNumberFormat="1" applyFont="1" applyBorder="1" applyAlignment="1">
      <alignment horizontal="left" vertical="center" wrapText="1"/>
    </xf>
    <xf numFmtId="167" fontId="14" fillId="0" borderId="2" xfId="0" applyNumberFormat="1" applyFont="1" applyBorder="1" applyAlignment="1">
      <alignment horizontal="left" vertical="center" wrapText="1"/>
    </xf>
    <xf numFmtId="167" fontId="14" fillId="0" borderId="43" xfId="0" applyNumberFormat="1" applyFont="1" applyBorder="1" applyAlignment="1">
      <alignment horizontal="left" vertical="center" wrapText="1"/>
    </xf>
    <xf numFmtId="0" fontId="1" fillId="4" borderId="42" xfId="0" applyFont="1" applyFill="1" applyBorder="1" applyAlignment="1">
      <alignment horizontal="right" vertical="center"/>
    </xf>
    <xf numFmtId="0" fontId="1" fillId="4" borderId="12" xfId="0" applyFont="1" applyFill="1" applyBorder="1" applyAlignment="1">
      <alignment horizontal="right" vertical="center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168" fontId="1" fillId="0" borderId="11" xfId="0" applyNumberFormat="1" applyFont="1" applyBorder="1" applyAlignment="1">
      <alignment horizontal="center" vertical="center" wrapText="1"/>
    </xf>
    <xf numFmtId="168" fontId="1" fillId="0" borderId="80" xfId="0" applyNumberFormat="1" applyFont="1" applyBorder="1" applyAlignment="1">
      <alignment horizontal="center" vertical="center" wrapText="1"/>
    </xf>
    <xf numFmtId="0" fontId="3" fillId="4" borderId="16" xfId="8" applyFont="1" applyFill="1" applyBorder="1" applyAlignment="1">
      <alignment horizontal="center" vertical="center" wrapText="1"/>
    </xf>
    <xf numFmtId="0" fontId="3" fillId="4" borderId="4" xfId="8" applyFont="1" applyFill="1" applyBorder="1" applyAlignment="1">
      <alignment horizontal="center" vertical="center"/>
    </xf>
    <xf numFmtId="0" fontId="3" fillId="4" borderId="4" xfId="8" applyFont="1" applyFill="1" applyBorder="1" applyAlignment="1">
      <alignment horizontal="center" vertical="center" wrapText="1"/>
    </xf>
    <xf numFmtId="0" fontId="3" fillId="4" borderId="9" xfId="8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3" xfId="0" applyFont="1" applyFill="1" applyBorder="1" applyAlignment="1">
      <alignment horizontal="center" vertical="center"/>
    </xf>
    <xf numFmtId="169" fontId="4" fillId="0" borderId="83" xfId="0" applyNumberFormat="1" applyFont="1" applyBorder="1" applyAlignment="1">
      <alignment horizontal="center" vertical="center"/>
    </xf>
    <xf numFmtId="169" fontId="4" fillId="4" borderId="41" xfId="0" applyNumberFormat="1" applyFont="1" applyFill="1" applyBorder="1" applyAlignment="1">
      <alignment horizontal="center" vertical="center"/>
    </xf>
    <xf numFmtId="169" fontId="4" fillId="4" borderId="29" xfId="0" applyNumberFormat="1" applyFont="1" applyFill="1" applyBorder="1" applyAlignment="1">
      <alignment horizontal="center" vertical="center"/>
    </xf>
    <xf numFmtId="169" fontId="4" fillId="4" borderId="30" xfId="0" applyNumberFormat="1" applyFont="1" applyFill="1" applyBorder="1" applyAlignment="1">
      <alignment horizontal="center" vertical="center"/>
    </xf>
    <xf numFmtId="169" fontId="4" fillId="4" borderId="28" xfId="0" applyNumberFormat="1" applyFont="1" applyFill="1" applyBorder="1" applyAlignment="1">
      <alignment horizontal="center" vertical="center"/>
    </xf>
    <xf numFmtId="169" fontId="4" fillId="0" borderId="44" xfId="0" applyNumberFormat="1" applyFont="1" applyBorder="1" applyAlignment="1">
      <alignment horizontal="center" vertical="center"/>
    </xf>
    <xf numFmtId="169" fontId="4" fillId="0" borderId="25" xfId="0" applyNumberFormat="1" applyFont="1" applyBorder="1" applyAlignment="1">
      <alignment horizontal="center" vertical="center"/>
    </xf>
    <xf numFmtId="169" fontId="4" fillId="0" borderId="24" xfId="0" applyNumberFormat="1" applyFont="1" applyBorder="1" applyAlignment="1">
      <alignment horizontal="center" vertical="center"/>
    </xf>
    <xf numFmtId="171" fontId="4" fillId="4" borderId="44" xfId="0" applyNumberFormat="1" applyFont="1" applyFill="1" applyBorder="1" applyAlignment="1">
      <alignment horizontal="center" vertical="center"/>
    </xf>
    <xf numFmtId="171" fontId="4" fillId="4" borderId="24" xfId="0" applyNumberFormat="1" applyFont="1" applyFill="1" applyBorder="1" applyAlignment="1">
      <alignment horizontal="center" vertical="center"/>
    </xf>
    <xf numFmtId="165" fontId="4" fillId="4" borderId="37" xfId="0" applyNumberFormat="1" applyFont="1" applyFill="1" applyBorder="1" applyAlignment="1">
      <alignment horizontal="center" vertical="center"/>
    </xf>
    <xf numFmtId="169" fontId="4" fillId="4" borderId="88" xfId="0" applyNumberFormat="1" applyFont="1" applyFill="1" applyBorder="1" applyAlignment="1">
      <alignment horizontal="center" vertical="center"/>
    </xf>
    <xf numFmtId="169" fontId="4" fillId="4" borderId="45" xfId="0" applyNumberFormat="1" applyFont="1" applyFill="1" applyBorder="1" applyAlignment="1">
      <alignment horizontal="center" vertical="center"/>
    </xf>
    <xf numFmtId="169" fontId="4" fillId="4" borderId="32" xfId="0" applyNumberFormat="1" applyFont="1" applyFill="1" applyBorder="1" applyAlignment="1">
      <alignment horizontal="center" vertical="center"/>
    </xf>
    <xf numFmtId="169" fontId="4" fillId="4" borderId="57" xfId="0" applyNumberFormat="1" applyFont="1" applyFill="1" applyBorder="1" applyAlignment="1">
      <alignment horizontal="center" vertical="center"/>
    </xf>
    <xf numFmtId="169" fontId="4" fillId="4" borderId="48" xfId="0" applyNumberFormat="1" applyFont="1" applyFill="1" applyBorder="1" applyAlignment="1">
      <alignment horizontal="center" vertical="center"/>
    </xf>
    <xf numFmtId="169" fontId="4" fillId="4" borderId="49" xfId="0" applyNumberFormat="1" applyFont="1" applyFill="1" applyBorder="1" applyAlignment="1">
      <alignment horizontal="center" vertical="center"/>
    </xf>
    <xf numFmtId="170" fontId="4" fillId="4" borderId="29" xfId="0" applyNumberFormat="1" applyFont="1" applyFill="1" applyBorder="1" applyAlignment="1">
      <alignment horizontal="center" vertical="center"/>
    </xf>
    <xf numFmtId="170" fontId="4" fillId="4" borderId="28" xfId="0" applyNumberFormat="1" applyFont="1" applyFill="1" applyBorder="1" applyAlignment="1">
      <alignment horizontal="center" vertical="center"/>
    </xf>
    <xf numFmtId="169" fontId="4" fillId="4" borderId="44" xfId="0" applyNumberFormat="1" applyFont="1" applyFill="1" applyBorder="1" applyAlignment="1">
      <alignment horizontal="center" vertical="center"/>
    </xf>
    <xf numFmtId="169" fontId="4" fillId="4" borderId="25" xfId="0" applyNumberFormat="1" applyFont="1" applyFill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 wrapText="1"/>
    </xf>
    <xf numFmtId="1" fontId="6" fillId="0" borderId="43" xfId="0" applyNumberFormat="1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</cellXfs>
  <cellStyles count="19">
    <cellStyle name="Excel Built-in Explanatory Text" xfId="18" xr:uid="{6C570CDC-FE41-430B-B1B7-CCEB3062ADFB}"/>
    <cellStyle name="Excel_BuiltIn_Percent" xfId="15" xr:uid="{EB068E0C-DA69-4157-99A5-750146D0D57C}"/>
    <cellStyle name="Hiperlink" xfId="17" builtinId="8"/>
    <cellStyle name="Moeda" xfId="1" builtinId="4"/>
    <cellStyle name="Moeda 3" xfId="6" xr:uid="{2F1BED37-154F-4606-99BE-CFFAEBB2053F}"/>
    <cellStyle name="Moeda 3 2" xfId="12" xr:uid="{3129383B-D859-477A-9EDA-212A6C1D5047}"/>
    <cellStyle name="Moeda 3 7" xfId="10" xr:uid="{9E78C558-C001-43DD-A71A-8C64E11AA117}"/>
    <cellStyle name="Normal" xfId="0" builtinId="0"/>
    <cellStyle name="Normal 2" xfId="14" xr:uid="{02A7252C-A719-49A4-B3B5-633170677C4A}"/>
    <cellStyle name="Normal 2 10" xfId="8" xr:uid="{3717F6D5-DA55-42E9-9FAD-478110F999FD}"/>
    <cellStyle name="Normal 2 2" xfId="4" xr:uid="{B278F516-E6AF-4025-BD9F-264976D08C1E}"/>
    <cellStyle name="Normal 4" xfId="3" xr:uid="{711F5A93-7060-4A12-95D3-FD2D054B4D02}"/>
    <cellStyle name="Normal 7" xfId="9" xr:uid="{5E6C4969-09E4-4A21-9204-941B3F0DBE85}"/>
    <cellStyle name="Porcentagem" xfId="2" builtinId="5"/>
    <cellStyle name="Porcentagem 13 4" xfId="7" xr:uid="{37E88B78-1E42-4CD8-93C3-0553E6DA3C1B}"/>
    <cellStyle name="Porcentagem 2" xfId="5" xr:uid="{D67BC305-3C0B-470F-B7A3-63ECEBE09494}"/>
    <cellStyle name="Porcentagem 3" xfId="11" xr:uid="{C778B1D8-A456-4F4D-9DE1-AE04E03263E5}"/>
    <cellStyle name="Vírgula" xfId="16" builtinId="3"/>
    <cellStyle name="Vírgula 11" xfId="13" xr:uid="{B9E2FDF6-811F-4FC1-B25A-F13AD5E057E3}"/>
  </cellStyles>
  <dxfs count="42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FDE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774727</xdr:colOff>
      <xdr:row>0</xdr:row>
      <xdr:rowOff>310597</xdr:rowOff>
    </xdr:from>
    <xdr:to>
      <xdr:col>4</xdr:col>
      <xdr:colOff>1203047</xdr:colOff>
      <xdr:row>0</xdr:row>
      <xdr:rowOff>687456</xdr:rowOff>
    </xdr:to>
    <xdr:pic>
      <xdr:nvPicPr>
        <xdr:cNvPr id="4" name="Imagem 2">
          <a:extLst>
            <a:ext uri="{FF2B5EF4-FFF2-40B4-BE49-F238E27FC236}">
              <a16:creationId xmlns:a16="http://schemas.microsoft.com/office/drawing/2014/main" id="{CE1F3302-1550-4C1E-AAB6-2A75D3F3A3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87901" y="310597"/>
          <a:ext cx="1745255" cy="3768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157371</xdr:colOff>
      <xdr:row>0</xdr:row>
      <xdr:rowOff>149086</xdr:rowOff>
    </xdr:from>
    <xdr:to>
      <xdr:col>1</xdr:col>
      <xdr:colOff>248480</xdr:colOff>
      <xdr:row>0</xdr:row>
      <xdr:rowOff>814980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8B2CDB4E-4D48-4FDC-A972-188C843C52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7371" y="149086"/>
          <a:ext cx="737152" cy="6658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0</xdr:row>
      <xdr:rowOff>190500</xdr:rowOff>
    </xdr:from>
    <xdr:to>
      <xdr:col>9</xdr:col>
      <xdr:colOff>62865</xdr:colOff>
      <xdr:row>0</xdr:row>
      <xdr:rowOff>581025</xdr:rowOff>
    </xdr:to>
    <xdr:pic>
      <xdr:nvPicPr>
        <xdr:cNvPr id="4" name="Imagem 2">
          <a:extLst>
            <a:ext uri="{FF2B5EF4-FFF2-40B4-BE49-F238E27FC236}">
              <a16:creationId xmlns:a16="http://schemas.microsoft.com/office/drawing/2014/main" id="{8D50DFE3-843A-490C-BB82-2CDD2B0A5C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0050" y="190500"/>
          <a:ext cx="179641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142875</xdr:colOff>
      <xdr:row>0</xdr:row>
      <xdr:rowOff>66675</xdr:rowOff>
    </xdr:from>
    <xdr:to>
      <xdr:col>1</xdr:col>
      <xdr:colOff>184702</xdr:colOff>
      <xdr:row>0</xdr:row>
      <xdr:rowOff>732569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88515A8-467B-4777-B19D-A2E56EC81F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66675"/>
          <a:ext cx="737152" cy="66589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</xdr:colOff>
      <xdr:row>0</xdr:row>
      <xdr:rowOff>227358</xdr:rowOff>
    </xdr:from>
    <xdr:to>
      <xdr:col>11</xdr:col>
      <xdr:colOff>409575</xdr:colOff>
      <xdr:row>2</xdr:row>
      <xdr:rowOff>55908</xdr:rowOff>
    </xdr:to>
    <xdr:pic>
      <xdr:nvPicPr>
        <xdr:cNvPr id="4" name="Imagem 2">
          <a:extLst>
            <a:ext uri="{FF2B5EF4-FFF2-40B4-BE49-F238E27FC236}">
              <a16:creationId xmlns:a16="http://schemas.microsoft.com/office/drawing/2014/main" id="{835A8189-7F7C-49BC-981E-4B90BA40CD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01075" y="227358"/>
          <a:ext cx="184785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161925</xdr:colOff>
      <xdr:row>0</xdr:row>
      <xdr:rowOff>104775</xdr:rowOff>
    </xdr:from>
    <xdr:to>
      <xdr:col>1</xdr:col>
      <xdr:colOff>441877</xdr:colOff>
      <xdr:row>2</xdr:row>
      <xdr:rowOff>199169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B90AB0EF-8B0C-472D-BCBE-0DC73922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5" y="104775"/>
          <a:ext cx="737152" cy="66589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26313</xdr:colOff>
      <xdr:row>0</xdr:row>
      <xdr:rowOff>255933</xdr:rowOff>
    </xdr:from>
    <xdr:to>
      <xdr:col>13</xdr:col>
      <xdr:colOff>645438</xdr:colOff>
      <xdr:row>0</xdr:row>
      <xdr:rowOff>655983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77213954-D6B9-48C2-AED7-E740BF05D3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46363" y="255933"/>
          <a:ext cx="184785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171450</xdr:colOff>
      <xdr:row>0</xdr:row>
      <xdr:rowOff>76200</xdr:rowOff>
    </xdr:from>
    <xdr:to>
      <xdr:col>1</xdr:col>
      <xdr:colOff>194227</xdr:colOff>
      <xdr:row>0</xdr:row>
      <xdr:rowOff>742094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D35D1281-BB51-403B-A7BF-81FBE30444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76200"/>
          <a:ext cx="737152" cy="66589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405846</xdr:colOff>
      <xdr:row>6</xdr:row>
      <xdr:rowOff>88454</xdr:rowOff>
    </xdr:from>
    <xdr:to>
      <xdr:col>8</xdr:col>
      <xdr:colOff>598747</xdr:colOff>
      <xdr:row>29</xdr:row>
      <xdr:rowOff>41414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77491CAD-E052-DFC1-588D-6B2CBF00F7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5846" y="2324758"/>
          <a:ext cx="7945423" cy="43344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www.digitalled.com.br/refletores-de-led/refletor-de-led-linear-para-campo-quadra-400w-ip68-flood-light-direcionavel?parceiro=5222&amp;gclid=CjwKCAjwkaSaBhA4EiwALBgQaGTeInQgQ6QNjQZaKyCiJGHyIJn7rCklV88c44QLIxE-OJAtEZrQdxoCXlIQAvD_Bw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A6EF7F-F902-4D25-976B-6E8F80A1B209}">
  <sheetPr>
    <tabColor theme="9" tint="0.79998168889431442"/>
    <pageSetUpPr fitToPage="1"/>
  </sheetPr>
  <dimension ref="A1:S15"/>
  <sheetViews>
    <sheetView view="pageBreakPreview" zoomScaleNormal="100" zoomScaleSheetLayoutView="100" workbookViewId="0">
      <selection activeCell="B22" sqref="B22"/>
    </sheetView>
  </sheetViews>
  <sheetFormatPr defaultRowHeight="18" customHeight="1" x14ac:dyDescent="0.25"/>
  <cols>
    <col min="1" max="1" width="9.7109375" customWidth="1"/>
    <col min="2" max="2" width="60.7109375" customWidth="1"/>
    <col min="3" max="5" width="19.7109375" customWidth="1"/>
    <col min="6" max="6" width="2.85546875" customWidth="1"/>
    <col min="7" max="7" width="5.140625" bestFit="1" customWidth="1"/>
    <col min="8" max="8" width="25" customWidth="1"/>
    <col min="9" max="9" width="22" customWidth="1"/>
    <col min="10" max="10" width="11.7109375" customWidth="1"/>
    <col min="11" max="11" width="27.140625" customWidth="1"/>
    <col min="256" max="256" width="13.28515625" customWidth="1"/>
    <col min="257" max="257" width="50.7109375" customWidth="1"/>
    <col min="258" max="260" width="16.7109375" customWidth="1"/>
    <col min="261" max="261" width="2.85546875" customWidth="1"/>
    <col min="262" max="262" width="5.140625" bestFit="1" customWidth="1"/>
    <col min="263" max="263" width="6.140625" bestFit="1" customWidth="1"/>
    <col min="265" max="265" width="8.85546875" customWidth="1"/>
    <col min="266" max="266" width="15.85546875" bestFit="1" customWidth="1"/>
    <col min="512" max="512" width="13.28515625" customWidth="1"/>
    <col min="513" max="513" width="50.7109375" customWidth="1"/>
    <col min="514" max="516" width="16.7109375" customWidth="1"/>
    <col min="517" max="517" width="2.85546875" customWidth="1"/>
    <col min="518" max="518" width="5.140625" bestFit="1" customWidth="1"/>
    <col min="519" max="519" width="6.140625" bestFit="1" customWidth="1"/>
    <col min="521" max="521" width="8.85546875" customWidth="1"/>
    <col min="522" max="522" width="15.85546875" bestFit="1" customWidth="1"/>
    <col min="768" max="768" width="13.28515625" customWidth="1"/>
    <col min="769" max="769" width="50.7109375" customWidth="1"/>
    <col min="770" max="772" width="16.7109375" customWidth="1"/>
    <col min="773" max="773" width="2.85546875" customWidth="1"/>
    <col min="774" max="774" width="5.140625" bestFit="1" customWidth="1"/>
    <col min="775" max="775" width="6.140625" bestFit="1" customWidth="1"/>
    <col min="777" max="777" width="8.85546875" customWidth="1"/>
    <col min="778" max="778" width="15.85546875" bestFit="1" customWidth="1"/>
    <col min="1024" max="1024" width="13.28515625" customWidth="1"/>
    <col min="1025" max="1025" width="50.7109375" customWidth="1"/>
    <col min="1026" max="1028" width="16.7109375" customWidth="1"/>
    <col min="1029" max="1029" width="2.85546875" customWidth="1"/>
    <col min="1030" max="1030" width="5.140625" bestFit="1" customWidth="1"/>
    <col min="1031" max="1031" width="6.140625" bestFit="1" customWidth="1"/>
    <col min="1033" max="1033" width="8.85546875" customWidth="1"/>
    <col min="1034" max="1034" width="15.85546875" bestFit="1" customWidth="1"/>
    <col min="1280" max="1280" width="13.28515625" customWidth="1"/>
    <col min="1281" max="1281" width="50.7109375" customWidth="1"/>
    <col min="1282" max="1284" width="16.7109375" customWidth="1"/>
    <col min="1285" max="1285" width="2.85546875" customWidth="1"/>
    <col min="1286" max="1286" width="5.140625" bestFit="1" customWidth="1"/>
    <col min="1287" max="1287" width="6.140625" bestFit="1" customWidth="1"/>
    <col min="1289" max="1289" width="8.85546875" customWidth="1"/>
    <col min="1290" max="1290" width="15.85546875" bestFit="1" customWidth="1"/>
    <col min="1536" max="1536" width="13.28515625" customWidth="1"/>
    <col min="1537" max="1537" width="50.7109375" customWidth="1"/>
    <col min="1538" max="1540" width="16.7109375" customWidth="1"/>
    <col min="1541" max="1541" width="2.85546875" customWidth="1"/>
    <col min="1542" max="1542" width="5.140625" bestFit="1" customWidth="1"/>
    <col min="1543" max="1543" width="6.140625" bestFit="1" customWidth="1"/>
    <col min="1545" max="1545" width="8.85546875" customWidth="1"/>
    <col min="1546" max="1546" width="15.85546875" bestFit="1" customWidth="1"/>
    <col min="1792" max="1792" width="13.28515625" customWidth="1"/>
    <col min="1793" max="1793" width="50.7109375" customWidth="1"/>
    <col min="1794" max="1796" width="16.7109375" customWidth="1"/>
    <col min="1797" max="1797" width="2.85546875" customWidth="1"/>
    <col min="1798" max="1798" width="5.140625" bestFit="1" customWidth="1"/>
    <col min="1799" max="1799" width="6.140625" bestFit="1" customWidth="1"/>
    <col min="1801" max="1801" width="8.85546875" customWidth="1"/>
    <col min="1802" max="1802" width="15.85546875" bestFit="1" customWidth="1"/>
    <col min="2048" max="2048" width="13.28515625" customWidth="1"/>
    <col min="2049" max="2049" width="50.7109375" customWidth="1"/>
    <col min="2050" max="2052" width="16.7109375" customWidth="1"/>
    <col min="2053" max="2053" width="2.85546875" customWidth="1"/>
    <col min="2054" max="2054" width="5.140625" bestFit="1" customWidth="1"/>
    <col min="2055" max="2055" width="6.140625" bestFit="1" customWidth="1"/>
    <col min="2057" max="2057" width="8.85546875" customWidth="1"/>
    <col min="2058" max="2058" width="15.85546875" bestFit="1" customWidth="1"/>
    <col min="2304" max="2304" width="13.28515625" customWidth="1"/>
    <col min="2305" max="2305" width="50.7109375" customWidth="1"/>
    <col min="2306" max="2308" width="16.7109375" customWidth="1"/>
    <col min="2309" max="2309" width="2.85546875" customWidth="1"/>
    <col min="2310" max="2310" width="5.140625" bestFit="1" customWidth="1"/>
    <col min="2311" max="2311" width="6.140625" bestFit="1" customWidth="1"/>
    <col min="2313" max="2313" width="8.85546875" customWidth="1"/>
    <col min="2314" max="2314" width="15.85546875" bestFit="1" customWidth="1"/>
    <col min="2560" max="2560" width="13.28515625" customWidth="1"/>
    <col min="2561" max="2561" width="50.7109375" customWidth="1"/>
    <col min="2562" max="2564" width="16.7109375" customWidth="1"/>
    <col min="2565" max="2565" width="2.85546875" customWidth="1"/>
    <col min="2566" max="2566" width="5.140625" bestFit="1" customWidth="1"/>
    <col min="2567" max="2567" width="6.140625" bestFit="1" customWidth="1"/>
    <col min="2569" max="2569" width="8.85546875" customWidth="1"/>
    <col min="2570" max="2570" width="15.85546875" bestFit="1" customWidth="1"/>
    <col min="2816" max="2816" width="13.28515625" customWidth="1"/>
    <col min="2817" max="2817" width="50.7109375" customWidth="1"/>
    <col min="2818" max="2820" width="16.7109375" customWidth="1"/>
    <col min="2821" max="2821" width="2.85546875" customWidth="1"/>
    <col min="2822" max="2822" width="5.140625" bestFit="1" customWidth="1"/>
    <col min="2823" max="2823" width="6.140625" bestFit="1" customWidth="1"/>
    <col min="2825" max="2825" width="8.85546875" customWidth="1"/>
    <col min="2826" max="2826" width="15.85546875" bestFit="1" customWidth="1"/>
    <col min="3072" max="3072" width="13.28515625" customWidth="1"/>
    <col min="3073" max="3073" width="50.7109375" customWidth="1"/>
    <col min="3074" max="3076" width="16.7109375" customWidth="1"/>
    <col min="3077" max="3077" width="2.85546875" customWidth="1"/>
    <col min="3078" max="3078" width="5.140625" bestFit="1" customWidth="1"/>
    <col min="3079" max="3079" width="6.140625" bestFit="1" customWidth="1"/>
    <col min="3081" max="3081" width="8.85546875" customWidth="1"/>
    <col min="3082" max="3082" width="15.85546875" bestFit="1" customWidth="1"/>
    <col min="3328" max="3328" width="13.28515625" customWidth="1"/>
    <col min="3329" max="3329" width="50.7109375" customWidth="1"/>
    <col min="3330" max="3332" width="16.7109375" customWidth="1"/>
    <col min="3333" max="3333" width="2.85546875" customWidth="1"/>
    <col min="3334" max="3334" width="5.140625" bestFit="1" customWidth="1"/>
    <col min="3335" max="3335" width="6.140625" bestFit="1" customWidth="1"/>
    <col min="3337" max="3337" width="8.85546875" customWidth="1"/>
    <col min="3338" max="3338" width="15.85546875" bestFit="1" customWidth="1"/>
    <col min="3584" max="3584" width="13.28515625" customWidth="1"/>
    <col min="3585" max="3585" width="50.7109375" customWidth="1"/>
    <col min="3586" max="3588" width="16.7109375" customWidth="1"/>
    <col min="3589" max="3589" width="2.85546875" customWidth="1"/>
    <col min="3590" max="3590" width="5.140625" bestFit="1" customWidth="1"/>
    <col min="3591" max="3591" width="6.140625" bestFit="1" customWidth="1"/>
    <col min="3593" max="3593" width="8.85546875" customWidth="1"/>
    <col min="3594" max="3594" width="15.85546875" bestFit="1" customWidth="1"/>
    <col min="3840" max="3840" width="13.28515625" customWidth="1"/>
    <col min="3841" max="3841" width="50.7109375" customWidth="1"/>
    <col min="3842" max="3844" width="16.7109375" customWidth="1"/>
    <col min="3845" max="3845" width="2.85546875" customWidth="1"/>
    <col min="3846" max="3846" width="5.140625" bestFit="1" customWidth="1"/>
    <col min="3847" max="3847" width="6.140625" bestFit="1" customWidth="1"/>
    <col min="3849" max="3849" width="8.85546875" customWidth="1"/>
    <col min="3850" max="3850" width="15.85546875" bestFit="1" customWidth="1"/>
    <col min="4096" max="4096" width="13.28515625" customWidth="1"/>
    <col min="4097" max="4097" width="50.7109375" customWidth="1"/>
    <col min="4098" max="4100" width="16.7109375" customWidth="1"/>
    <col min="4101" max="4101" width="2.85546875" customWidth="1"/>
    <col min="4102" max="4102" width="5.140625" bestFit="1" customWidth="1"/>
    <col min="4103" max="4103" width="6.140625" bestFit="1" customWidth="1"/>
    <col min="4105" max="4105" width="8.85546875" customWidth="1"/>
    <col min="4106" max="4106" width="15.85546875" bestFit="1" customWidth="1"/>
    <col min="4352" max="4352" width="13.28515625" customWidth="1"/>
    <col min="4353" max="4353" width="50.7109375" customWidth="1"/>
    <col min="4354" max="4356" width="16.7109375" customWidth="1"/>
    <col min="4357" max="4357" width="2.85546875" customWidth="1"/>
    <col min="4358" max="4358" width="5.140625" bestFit="1" customWidth="1"/>
    <col min="4359" max="4359" width="6.140625" bestFit="1" customWidth="1"/>
    <col min="4361" max="4361" width="8.85546875" customWidth="1"/>
    <col min="4362" max="4362" width="15.85546875" bestFit="1" customWidth="1"/>
    <col min="4608" max="4608" width="13.28515625" customWidth="1"/>
    <col min="4609" max="4609" width="50.7109375" customWidth="1"/>
    <col min="4610" max="4612" width="16.7109375" customWidth="1"/>
    <col min="4613" max="4613" width="2.85546875" customWidth="1"/>
    <col min="4614" max="4614" width="5.140625" bestFit="1" customWidth="1"/>
    <col min="4615" max="4615" width="6.140625" bestFit="1" customWidth="1"/>
    <col min="4617" max="4617" width="8.85546875" customWidth="1"/>
    <col min="4618" max="4618" width="15.85546875" bestFit="1" customWidth="1"/>
    <col min="4864" max="4864" width="13.28515625" customWidth="1"/>
    <col min="4865" max="4865" width="50.7109375" customWidth="1"/>
    <col min="4866" max="4868" width="16.7109375" customWidth="1"/>
    <col min="4869" max="4869" width="2.85546875" customWidth="1"/>
    <col min="4870" max="4870" width="5.140625" bestFit="1" customWidth="1"/>
    <col min="4871" max="4871" width="6.140625" bestFit="1" customWidth="1"/>
    <col min="4873" max="4873" width="8.85546875" customWidth="1"/>
    <col min="4874" max="4874" width="15.85546875" bestFit="1" customWidth="1"/>
    <col min="5120" max="5120" width="13.28515625" customWidth="1"/>
    <col min="5121" max="5121" width="50.7109375" customWidth="1"/>
    <col min="5122" max="5124" width="16.7109375" customWidth="1"/>
    <col min="5125" max="5125" width="2.85546875" customWidth="1"/>
    <col min="5126" max="5126" width="5.140625" bestFit="1" customWidth="1"/>
    <col min="5127" max="5127" width="6.140625" bestFit="1" customWidth="1"/>
    <col min="5129" max="5129" width="8.85546875" customWidth="1"/>
    <col min="5130" max="5130" width="15.85546875" bestFit="1" customWidth="1"/>
    <col min="5376" max="5376" width="13.28515625" customWidth="1"/>
    <col min="5377" max="5377" width="50.7109375" customWidth="1"/>
    <col min="5378" max="5380" width="16.7109375" customWidth="1"/>
    <col min="5381" max="5381" width="2.85546875" customWidth="1"/>
    <col min="5382" max="5382" width="5.140625" bestFit="1" customWidth="1"/>
    <col min="5383" max="5383" width="6.140625" bestFit="1" customWidth="1"/>
    <col min="5385" max="5385" width="8.85546875" customWidth="1"/>
    <col min="5386" max="5386" width="15.85546875" bestFit="1" customWidth="1"/>
    <col min="5632" max="5632" width="13.28515625" customWidth="1"/>
    <col min="5633" max="5633" width="50.7109375" customWidth="1"/>
    <col min="5634" max="5636" width="16.7109375" customWidth="1"/>
    <col min="5637" max="5637" width="2.85546875" customWidth="1"/>
    <col min="5638" max="5638" width="5.140625" bestFit="1" customWidth="1"/>
    <col min="5639" max="5639" width="6.140625" bestFit="1" customWidth="1"/>
    <col min="5641" max="5641" width="8.85546875" customWidth="1"/>
    <col min="5642" max="5642" width="15.85546875" bestFit="1" customWidth="1"/>
    <col min="5888" max="5888" width="13.28515625" customWidth="1"/>
    <col min="5889" max="5889" width="50.7109375" customWidth="1"/>
    <col min="5890" max="5892" width="16.7109375" customWidth="1"/>
    <col min="5893" max="5893" width="2.85546875" customWidth="1"/>
    <col min="5894" max="5894" width="5.140625" bestFit="1" customWidth="1"/>
    <col min="5895" max="5895" width="6.140625" bestFit="1" customWidth="1"/>
    <col min="5897" max="5897" width="8.85546875" customWidth="1"/>
    <col min="5898" max="5898" width="15.85546875" bestFit="1" customWidth="1"/>
    <col min="6144" max="6144" width="13.28515625" customWidth="1"/>
    <col min="6145" max="6145" width="50.7109375" customWidth="1"/>
    <col min="6146" max="6148" width="16.7109375" customWidth="1"/>
    <col min="6149" max="6149" width="2.85546875" customWidth="1"/>
    <col min="6150" max="6150" width="5.140625" bestFit="1" customWidth="1"/>
    <col min="6151" max="6151" width="6.140625" bestFit="1" customWidth="1"/>
    <col min="6153" max="6153" width="8.85546875" customWidth="1"/>
    <col min="6154" max="6154" width="15.85546875" bestFit="1" customWidth="1"/>
    <col min="6400" max="6400" width="13.28515625" customWidth="1"/>
    <col min="6401" max="6401" width="50.7109375" customWidth="1"/>
    <col min="6402" max="6404" width="16.7109375" customWidth="1"/>
    <col min="6405" max="6405" width="2.85546875" customWidth="1"/>
    <col min="6406" max="6406" width="5.140625" bestFit="1" customWidth="1"/>
    <col min="6407" max="6407" width="6.140625" bestFit="1" customWidth="1"/>
    <col min="6409" max="6409" width="8.85546875" customWidth="1"/>
    <col min="6410" max="6410" width="15.85546875" bestFit="1" customWidth="1"/>
    <col min="6656" max="6656" width="13.28515625" customWidth="1"/>
    <col min="6657" max="6657" width="50.7109375" customWidth="1"/>
    <col min="6658" max="6660" width="16.7109375" customWidth="1"/>
    <col min="6661" max="6661" width="2.85546875" customWidth="1"/>
    <col min="6662" max="6662" width="5.140625" bestFit="1" customWidth="1"/>
    <col min="6663" max="6663" width="6.140625" bestFit="1" customWidth="1"/>
    <col min="6665" max="6665" width="8.85546875" customWidth="1"/>
    <col min="6666" max="6666" width="15.85546875" bestFit="1" customWidth="1"/>
    <col min="6912" max="6912" width="13.28515625" customWidth="1"/>
    <col min="6913" max="6913" width="50.7109375" customWidth="1"/>
    <col min="6914" max="6916" width="16.7109375" customWidth="1"/>
    <col min="6917" max="6917" width="2.85546875" customWidth="1"/>
    <col min="6918" max="6918" width="5.140625" bestFit="1" customWidth="1"/>
    <col min="6919" max="6919" width="6.140625" bestFit="1" customWidth="1"/>
    <col min="6921" max="6921" width="8.85546875" customWidth="1"/>
    <col min="6922" max="6922" width="15.85546875" bestFit="1" customWidth="1"/>
    <col min="7168" max="7168" width="13.28515625" customWidth="1"/>
    <col min="7169" max="7169" width="50.7109375" customWidth="1"/>
    <col min="7170" max="7172" width="16.7109375" customWidth="1"/>
    <col min="7173" max="7173" width="2.85546875" customWidth="1"/>
    <col min="7174" max="7174" width="5.140625" bestFit="1" customWidth="1"/>
    <col min="7175" max="7175" width="6.140625" bestFit="1" customWidth="1"/>
    <col min="7177" max="7177" width="8.85546875" customWidth="1"/>
    <col min="7178" max="7178" width="15.85546875" bestFit="1" customWidth="1"/>
    <col min="7424" max="7424" width="13.28515625" customWidth="1"/>
    <col min="7425" max="7425" width="50.7109375" customWidth="1"/>
    <col min="7426" max="7428" width="16.7109375" customWidth="1"/>
    <col min="7429" max="7429" width="2.85546875" customWidth="1"/>
    <col min="7430" max="7430" width="5.140625" bestFit="1" customWidth="1"/>
    <col min="7431" max="7431" width="6.140625" bestFit="1" customWidth="1"/>
    <col min="7433" max="7433" width="8.85546875" customWidth="1"/>
    <col min="7434" max="7434" width="15.85546875" bestFit="1" customWidth="1"/>
    <col min="7680" max="7680" width="13.28515625" customWidth="1"/>
    <col min="7681" max="7681" width="50.7109375" customWidth="1"/>
    <col min="7682" max="7684" width="16.7109375" customWidth="1"/>
    <col min="7685" max="7685" width="2.85546875" customWidth="1"/>
    <col min="7686" max="7686" width="5.140625" bestFit="1" customWidth="1"/>
    <col min="7687" max="7687" width="6.140625" bestFit="1" customWidth="1"/>
    <col min="7689" max="7689" width="8.85546875" customWidth="1"/>
    <col min="7690" max="7690" width="15.85546875" bestFit="1" customWidth="1"/>
    <col min="7936" max="7936" width="13.28515625" customWidth="1"/>
    <col min="7937" max="7937" width="50.7109375" customWidth="1"/>
    <col min="7938" max="7940" width="16.7109375" customWidth="1"/>
    <col min="7941" max="7941" width="2.85546875" customWidth="1"/>
    <col min="7942" max="7942" width="5.140625" bestFit="1" customWidth="1"/>
    <col min="7943" max="7943" width="6.140625" bestFit="1" customWidth="1"/>
    <col min="7945" max="7945" width="8.85546875" customWidth="1"/>
    <col min="7946" max="7946" width="15.85546875" bestFit="1" customWidth="1"/>
    <col min="8192" max="8192" width="13.28515625" customWidth="1"/>
    <col min="8193" max="8193" width="50.7109375" customWidth="1"/>
    <col min="8194" max="8196" width="16.7109375" customWidth="1"/>
    <col min="8197" max="8197" width="2.85546875" customWidth="1"/>
    <col min="8198" max="8198" width="5.140625" bestFit="1" customWidth="1"/>
    <col min="8199" max="8199" width="6.140625" bestFit="1" customWidth="1"/>
    <col min="8201" max="8201" width="8.85546875" customWidth="1"/>
    <col min="8202" max="8202" width="15.85546875" bestFit="1" customWidth="1"/>
    <col min="8448" max="8448" width="13.28515625" customWidth="1"/>
    <col min="8449" max="8449" width="50.7109375" customWidth="1"/>
    <col min="8450" max="8452" width="16.7109375" customWidth="1"/>
    <col min="8453" max="8453" width="2.85546875" customWidth="1"/>
    <col min="8454" max="8454" width="5.140625" bestFit="1" customWidth="1"/>
    <col min="8455" max="8455" width="6.140625" bestFit="1" customWidth="1"/>
    <col min="8457" max="8457" width="8.85546875" customWidth="1"/>
    <col min="8458" max="8458" width="15.85546875" bestFit="1" customWidth="1"/>
    <col min="8704" max="8704" width="13.28515625" customWidth="1"/>
    <col min="8705" max="8705" width="50.7109375" customWidth="1"/>
    <col min="8706" max="8708" width="16.7109375" customWidth="1"/>
    <col min="8709" max="8709" width="2.85546875" customWidth="1"/>
    <col min="8710" max="8710" width="5.140625" bestFit="1" customWidth="1"/>
    <col min="8711" max="8711" width="6.140625" bestFit="1" customWidth="1"/>
    <col min="8713" max="8713" width="8.85546875" customWidth="1"/>
    <col min="8714" max="8714" width="15.85546875" bestFit="1" customWidth="1"/>
    <col min="8960" max="8960" width="13.28515625" customWidth="1"/>
    <col min="8961" max="8961" width="50.7109375" customWidth="1"/>
    <col min="8962" max="8964" width="16.7109375" customWidth="1"/>
    <col min="8965" max="8965" width="2.85546875" customWidth="1"/>
    <col min="8966" max="8966" width="5.140625" bestFit="1" customWidth="1"/>
    <col min="8967" max="8967" width="6.140625" bestFit="1" customWidth="1"/>
    <col min="8969" max="8969" width="8.85546875" customWidth="1"/>
    <col min="8970" max="8970" width="15.85546875" bestFit="1" customWidth="1"/>
    <col min="9216" max="9216" width="13.28515625" customWidth="1"/>
    <col min="9217" max="9217" width="50.7109375" customWidth="1"/>
    <col min="9218" max="9220" width="16.7109375" customWidth="1"/>
    <col min="9221" max="9221" width="2.85546875" customWidth="1"/>
    <col min="9222" max="9222" width="5.140625" bestFit="1" customWidth="1"/>
    <col min="9223" max="9223" width="6.140625" bestFit="1" customWidth="1"/>
    <col min="9225" max="9225" width="8.85546875" customWidth="1"/>
    <col min="9226" max="9226" width="15.85546875" bestFit="1" customWidth="1"/>
    <col min="9472" max="9472" width="13.28515625" customWidth="1"/>
    <col min="9473" max="9473" width="50.7109375" customWidth="1"/>
    <col min="9474" max="9476" width="16.7109375" customWidth="1"/>
    <col min="9477" max="9477" width="2.85546875" customWidth="1"/>
    <col min="9478" max="9478" width="5.140625" bestFit="1" customWidth="1"/>
    <col min="9479" max="9479" width="6.140625" bestFit="1" customWidth="1"/>
    <col min="9481" max="9481" width="8.85546875" customWidth="1"/>
    <col min="9482" max="9482" width="15.85546875" bestFit="1" customWidth="1"/>
    <col min="9728" max="9728" width="13.28515625" customWidth="1"/>
    <col min="9729" max="9729" width="50.7109375" customWidth="1"/>
    <col min="9730" max="9732" width="16.7109375" customWidth="1"/>
    <col min="9733" max="9733" width="2.85546875" customWidth="1"/>
    <col min="9734" max="9734" width="5.140625" bestFit="1" customWidth="1"/>
    <col min="9735" max="9735" width="6.140625" bestFit="1" customWidth="1"/>
    <col min="9737" max="9737" width="8.85546875" customWidth="1"/>
    <col min="9738" max="9738" width="15.85546875" bestFit="1" customWidth="1"/>
    <col min="9984" max="9984" width="13.28515625" customWidth="1"/>
    <col min="9985" max="9985" width="50.7109375" customWidth="1"/>
    <col min="9986" max="9988" width="16.7109375" customWidth="1"/>
    <col min="9989" max="9989" width="2.85546875" customWidth="1"/>
    <col min="9990" max="9990" width="5.140625" bestFit="1" customWidth="1"/>
    <col min="9991" max="9991" width="6.140625" bestFit="1" customWidth="1"/>
    <col min="9993" max="9993" width="8.85546875" customWidth="1"/>
    <col min="9994" max="9994" width="15.85546875" bestFit="1" customWidth="1"/>
    <col min="10240" max="10240" width="13.28515625" customWidth="1"/>
    <col min="10241" max="10241" width="50.7109375" customWidth="1"/>
    <col min="10242" max="10244" width="16.7109375" customWidth="1"/>
    <col min="10245" max="10245" width="2.85546875" customWidth="1"/>
    <col min="10246" max="10246" width="5.140625" bestFit="1" customWidth="1"/>
    <col min="10247" max="10247" width="6.140625" bestFit="1" customWidth="1"/>
    <col min="10249" max="10249" width="8.85546875" customWidth="1"/>
    <col min="10250" max="10250" width="15.85546875" bestFit="1" customWidth="1"/>
    <col min="10496" max="10496" width="13.28515625" customWidth="1"/>
    <col min="10497" max="10497" width="50.7109375" customWidth="1"/>
    <col min="10498" max="10500" width="16.7109375" customWidth="1"/>
    <col min="10501" max="10501" width="2.85546875" customWidth="1"/>
    <col min="10502" max="10502" width="5.140625" bestFit="1" customWidth="1"/>
    <col min="10503" max="10503" width="6.140625" bestFit="1" customWidth="1"/>
    <col min="10505" max="10505" width="8.85546875" customWidth="1"/>
    <col min="10506" max="10506" width="15.85546875" bestFit="1" customWidth="1"/>
    <col min="10752" max="10752" width="13.28515625" customWidth="1"/>
    <col min="10753" max="10753" width="50.7109375" customWidth="1"/>
    <col min="10754" max="10756" width="16.7109375" customWidth="1"/>
    <col min="10757" max="10757" width="2.85546875" customWidth="1"/>
    <col min="10758" max="10758" width="5.140625" bestFit="1" customWidth="1"/>
    <col min="10759" max="10759" width="6.140625" bestFit="1" customWidth="1"/>
    <col min="10761" max="10761" width="8.85546875" customWidth="1"/>
    <col min="10762" max="10762" width="15.85546875" bestFit="1" customWidth="1"/>
    <col min="11008" max="11008" width="13.28515625" customWidth="1"/>
    <col min="11009" max="11009" width="50.7109375" customWidth="1"/>
    <col min="11010" max="11012" width="16.7109375" customWidth="1"/>
    <col min="11013" max="11013" width="2.85546875" customWidth="1"/>
    <col min="11014" max="11014" width="5.140625" bestFit="1" customWidth="1"/>
    <col min="11015" max="11015" width="6.140625" bestFit="1" customWidth="1"/>
    <col min="11017" max="11017" width="8.85546875" customWidth="1"/>
    <col min="11018" max="11018" width="15.85546875" bestFit="1" customWidth="1"/>
    <col min="11264" max="11264" width="13.28515625" customWidth="1"/>
    <col min="11265" max="11265" width="50.7109375" customWidth="1"/>
    <col min="11266" max="11268" width="16.7109375" customWidth="1"/>
    <col min="11269" max="11269" width="2.85546875" customWidth="1"/>
    <col min="11270" max="11270" width="5.140625" bestFit="1" customWidth="1"/>
    <col min="11271" max="11271" width="6.140625" bestFit="1" customWidth="1"/>
    <col min="11273" max="11273" width="8.85546875" customWidth="1"/>
    <col min="11274" max="11274" width="15.85546875" bestFit="1" customWidth="1"/>
    <col min="11520" max="11520" width="13.28515625" customWidth="1"/>
    <col min="11521" max="11521" width="50.7109375" customWidth="1"/>
    <col min="11522" max="11524" width="16.7109375" customWidth="1"/>
    <col min="11525" max="11525" width="2.85546875" customWidth="1"/>
    <col min="11526" max="11526" width="5.140625" bestFit="1" customWidth="1"/>
    <col min="11527" max="11527" width="6.140625" bestFit="1" customWidth="1"/>
    <col min="11529" max="11529" width="8.85546875" customWidth="1"/>
    <col min="11530" max="11530" width="15.85546875" bestFit="1" customWidth="1"/>
    <col min="11776" max="11776" width="13.28515625" customWidth="1"/>
    <col min="11777" max="11777" width="50.7109375" customWidth="1"/>
    <col min="11778" max="11780" width="16.7109375" customWidth="1"/>
    <col min="11781" max="11781" width="2.85546875" customWidth="1"/>
    <col min="11782" max="11782" width="5.140625" bestFit="1" customWidth="1"/>
    <col min="11783" max="11783" width="6.140625" bestFit="1" customWidth="1"/>
    <col min="11785" max="11785" width="8.85546875" customWidth="1"/>
    <col min="11786" max="11786" width="15.85546875" bestFit="1" customWidth="1"/>
    <col min="12032" max="12032" width="13.28515625" customWidth="1"/>
    <col min="12033" max="12033" width="50.7109375" customWidth="1"/>
    <col min="12034" max="12036" width="16.7109375" customWidth="1"/>
    <col min="12037" max="12037" width="2.85546875" customWidth="1"/>
    <col min="12038" max="12038" width="5.140625" bestFit="1" customWidth="1"/>
    <col min="12039" max="12039" width="6.140625" bestFit="1" customWidth="1"/>
    <col min="12041" max="12041" width="8.85546875" customWidth="1"/>
    <col min="12042" max="12042" width="15.85546875" bestFit="1" customWidth="1"/>
    <col min="12288" max="12288" width="13.28515625" customWidth="1"/>
    <col min="12289" max="12289" width="50.7109375" customWidth="1"/>
    <col min="12290" max="12292" width="16.7109375" customWidth="1"/>
    <col min="12293" max="12293" width="2.85546875" customWidth="1"/>
    <col min="12294" max="12294" width="5.140625" bestFit="1" customWidth="1"/>
    <col min="12295" max="12295" width="6.140625" bestFit="1" customWidth="1"/>
    <col min="12297" max="12297" width="8.85546875" customWidth="1"/>
    <col min="12298" max="12298" width="15.85546875" bestFit="1" customWidth="1"/>
    <col min="12544" max="12544" width="13.28515625" customWidth="1"/>
    <col min="12545" max="12545" width="50.7109375" customWidth="1"/>
    <col min="12546" max="12548" width="16.7109375" customWidth="1"/>
    <col min="12549" max="12549" width="2.85546875" customWidth="1"/>
    <col min="12550" max="12550" width="5.140625" bestFit="1" customWidth="1"/>
    <col min="12551" max="12551" width="6.140625" bestFit="1" customWidth="1"/>
    <col min="12553" max="12553" width="8.85546875" customWidth="1"/>
    <col min="12554" max="12554" width="15.85546875" bestFit="1" customWidth="1"/>
    <col min="12800" max="12800" width="13.28515625" customWidth="1"/>
    <col min="12801" max="12801" width="50.7109375" customWidth="1"/>
    <col min="12802" max="12804" width="16.7109375" customWidth="1"/>
    <col min="12805" max="12805" width="2.85546875" customWidth="1"/>
    <col min="12806" max="12806" width="5.140625" bestFit="1" customWidth="1"/>
    <col min="12807" max="12807" width="6.140625" bestFit="1" customWidth="1"/>
    <col min="12809" max="12809" width="8.85546875" customWidth="1"/>
    <col min="12810" max="12810" width="15.85546875" bestFit="1" customWidth="1"/>
    <col min="13056" max="13056" width="13.28515625" customWidth="1"/>
    <col min="13057" max="13057" width="50.7109375" customWidth="1"/>
    <col min="13058" max="13060" width="16.7109375" customWidth="1"/>
    <col min="13061" max="13061" width="2.85546875" customWidth="1"/>
    <col min="13062" max="13062" width="5.140625" bestFit="1" customWidth="1"/>
    <col min="13063" max="13063" width="6.140625" bestFit="1" customWidth="1"/>
    <col min="13065" max="13065" width="8.85546875" customWidth="1"/>
    <col min="13066" max="13066" width="15.85546875" bestFit="1" customWidth="1"/>
    <col min="13312" max="13312" width="13.28515625" customWidth="1"/>
    <col min="13313" max="13313" width="50.7109375" customWidth="1"/>
    <col min="13314" max="13316" width="16.7109375" customWidth="1"/>
    <col min="13317" max="13317" width="2.85546875" customWidth="1"/>
    <col min="13318" max="13318" width="5.140625" bestFit="1" customWidth="1"/>
    <col min="13319" max="13319" width="6.140625" bestFit="1" customWidth="1"/>
    <col min="13321" max="13321" width="8.85546875" customWidth="1"/>
    <col min="13322" max="13322" width="15.85546875" bestFit="1" customWidth="1"/>
    <col min="13568" max="13568" width="13.28515625" customWidth="1"/>
    <col min="13569" max="13569" width="50.7109375" customWidth="1"/>
    <col min="13570" max="13572" width="16.7109375" customWidth="1"/>
    <col min="13573" max="13573" width="2.85546875" customWidth="1"/>
    <col min="13574" max="13574" width="5.140625" bestFit="1" customWidth="1"/>
    <col min="13575" max="13575" width="6.140625" bestFit="1" customWidth="1"/>
    <col min="13577" max="13577" width="8.85546875" customWidth="1"/>
    <col min="13578" max="13578" width="15.85546875" bestFit="1" customWidth="1"/>
    <col min="13824" max="13824" width="13.28515625" customWidth="1"/>
    <col min="13825" max="13825" width="50.7109375" customWidth="1"/>
    <col min="13826" max="13828" width="16.7109375" customWidth="1"/>
    <col min="13829" max="13829" width="2.85546875" customWidth="1"/>
    <col min="13830" max="13830" width="5.140625" bestFit="1" customWidth="1"/>
    <col min="13831" max="13831" width="6.140625" bestFit="1" customWidth="1"/>
    <col min="13833" max="13833" width="8.85546875" customWidth="1"/>
    <col min="13834" max="13834" width="15.85546875" bestFit="1" customWidth="1"/>
    <col min="14080" max="14080" width="13.28515625" customWidth="1"/>
    <col min="14081" max="14081" width="50.7109375" customWidth="1"/>
    <col min="14082" max="14084" width="16.7109375" customWidth="1"/>
    <col min="14085" max="14085" width="2.85546875" customWidth="1"/>
    <col min="14086" max="14086" width="5.140625" bestFit="1" customWidth="1"/>
    <col min="14087" max="14087" width="6.140625" bestFit="1" customWidth="1"/>
    <col min="14089" max="14089" width="8.85546875" customWidth="1"/>
    <col min="14090" max="14090" width="15.85546875" bestFit="1" customWidth="1"/>
    <col min="14336" max="14336" width="13.28515625" customWidth="1"/>
    <col min="14337" max="14337" width="50.7109375" customWidth="1"/>
    <col min="14338" max="14340" width="16.7109375" customWidth="1"/>
    <col min="14341" max="14341" width="2.85546875" customWidth="1"/>
    <col min="14342" max="14342" width="5.140625" bestFit="1" customWidth="1"/>
    <col min="14343" max="14343" width="6.140625" bestFit="1" customWidth="1"/>
    <col min="14345" max="14345" width="8.85546875" customWidth="1"/>
    <col min="14346" max="14346" width="15.85546875" bestFit="1" customWidth="1"/>
    <col min="14592" max="14592" width="13.28515625" customWidth="1"/>
    <col min="14593" max="14593" width="50.7109375" customWidth="1"/>
    <col min="14594" max="14596" width="16.7109375" customWidth="1"/>
    <col min="14597" max="14597" width="2.85546875" customWidth="1"/>
    <col min="14598" max="14598" width="5.140625" bestFit="1" customWidth="1"/>
    <col min="14599" max="14599" width="6.140625" bestFit="1" customWidth="1"/>
    <col min="14601" max="14601" width="8.85546875" customWidth="1"/>
    <col min="14602" max="14602" width="15.85546875" bestFit="1" customWidth="1"/>
    <col min="14848" max="14848" width="13.28515625" customWidth="1"/>
    <col min="14849" max="14849" width="50.7109375" customWidth="1"/>
    <col min="14850" max="14852" width="16.7109375" customWidth="1"/>
    <col min="14853" max="14853" width="2.85546875" customWidth="1"/>
    <col min="14854" max="14854" width="5.140625" bestFit="1" customWidth="1"/>
    <col min="14855" max="14855" width="6.140625" bestFit="1" customWidth="1"/>
    <col min="14857" max="14857" width="8.85546875" customWidth="1"/>
    <col min="14858" max="14858" width="15.85546875" bestFit="1" customWidth="1"/>
    <col min="15104" max="15104" width="13.28515625" customWidth="1"/>
    <col min="15105" max="15105" width="50.7109375" customWidth="1"/>
    <col min="15106" max="15108" width="16.7109375" customWidth="1"/>
    <col min="15109" max="15109" width="2.85546875" customWidth="1"/>
    <col min="15110" max="15110" width="5.140625" bestFit="1" customWidth="1"/>
    <col min="15111" max="15111" width="6.140625" bestFit="1" customWidth="1"/>
    <col min="15113" max="15113" width="8.85546875" customWidth="1"/>
    <col min="15114" max="15114" width="15.85546875" bestFit="1" customWidth="1"/>
    <col min="15360" max="15360" width="13.28515625" customWidth="1"/>
    <col min="15361" max="15361" width="50.7109375" customWidth="1"/>
    <col min="15362" max="15364" width="16.7109375" customWidth="1"/>
    <col min="15365" max="15365" width="2.85546875" customWidth="1"/>
    <col min="15366" max="15366" width="5.140625" bestFit="1" customWidth="1"/>
    <col min="15367" max="15367" width="6.140625" bestFit="1" customWidth="1"/>
    <col min="15369" max="15369" width="8.85546875" customWidth="1"/>
    <col min="15370" max="15370" width="15.85546875" bestFit="1" customWidth="1"/>
    <col min="15616" max="15616" width="13.28515625" customWidth="1"/>
    <col min="15617" max="15617" width="50.7109375" customWidth="1"/>
    <col min="15618" max="15620" width="16.7109375" customWidth="1"/>
    <col min="15621" max="15621" width="2.85546875" customWidth="1"/>
    <col min="15622" max="15622" width="5.140625" bestFit="1" customWidth="1"/>
    <col min="15623" max="15623" width="6.140625" bestFit="1" customWidth="1"/>
    <col min="15625" max="15625" width="8.85546875" customWidth="1"/>
    <col min="15626" max="15626" width="15.85546875" bestFit="1" customWidth="1"/>
    <col min="15872" max="15872" width="13.28515625" customWidth="1"/>
    <col min="15873" max="15873" width="50.7109375" customWidth="1"/>
    <col min="15874" max="15876" width="16.7109375" customWidth="1"/>
    <col min="15877" max="15877" width="2.85546875" customWidth="1"/>
    <col min="15878" max="15878" width="5.140625" bestFit="1" customWidth="1"/>
    <col min="15879" max="15879" width="6.140625" bestFit="1" customWidth="1"/>
    <col min="15881" max="15881" width="8.85546875" customWidth="1"/>
    <col min="15882" max="15882" width="15.85546875" bestFit="1" customWidth="1"/>
    <col min="16128" max="16128" width="13.28515625" customWidth="1"/>
    <col min="16129" max="16129" width="50.7109375" customWidth="1"/>
    <col min="16130" max="16132" width="16.7109375" customWidth="1"/>
    <col min="16133" max="16133" width="2.85546875" customWidth="1"/>
    <col min="16134" max="16134" width="5.140625" bestFit="1" customWidth="1"/>
    <col min="16135" max="16135" width="6.140625" bestFit="1" customWidth="1"/>
    <col min="16137" max="16137" width="8.85546875" customWidth="1"/>
    <col min="16138" max="16138" width="15.85546875" bestFit="1" customWidth="1"/>
  </cols>
  <sheetData>
    <row r="1" spans="1:19" ht="75.75" customHeight="1" x14ac:dyDescent="0.5">
      <c r="A1" s="272" t="s">
        <v>458</v>
      </c>
      <c r="B1" s="273"/>
      <c r="C1" s="273"/>
      <c r="D1" s="273"/>
      <c r="E1" s="274"/>
      <c r="H1" s="185"/>
      <c r="K1" s="164"/>
      <c r="L1" s="164"/>
      <c r="M1" s="164"/>
      <c r="N1" s="164"/>
      <c r="O1" s="164"/>
      <c r="P1" s="164"/>
      <c r="Q1" s="164"/>
      <c r="R1" s="164"/>
      <c r="S1" s="164"/>
    </row>
    <row r="2" spans="1:19" ht="18" customHeight="1" x14ac:dyDescent="0.25">
      <c r="A2" s="275" t="s">
        <v>459</v>
      </c>
      <c r="B2" s="276"/>
      <c r="C2" s="277" t="s">
        <v>460</v>
      </c>
      <c r="D2" s="277"/>
      <c r="E2" s="278"/>
      <c r="H2" s="186"/>
    </row>
    <row r="3" spans="1:19" ht="22.5" customHeight="1" x14ac:dyDescent="0.25">
      <c r="A3" s="220" t="s">
        <v>461</v>
      </c>
      <c r="B3" s="221"/>
      <c r="C3" s="279" t="s">
        <v>462</v>
      </c>
      <c r="D3" s="280"/>
      <c r="E3" s="281"/>
      <c r="H3" s="186"/>
    </row>
    <row r="4" spans="1:19" ht="18" customHeight="1" x14ac:dyDescent="0.25">
      <c r="A4" s="75" t="s">
        <v>164</v>
      </c>
      <c r="B4" s="227">
        <v>1.1100000000000001</v>
      </c>
      <c r="C4" s="279" t="s">
        <v>463</v>
      </c>
      <c r="D4" s="280"/>
      <c r="E4" s="281"/>
    </row>
    <row r="5" spans="1:19" ht="25.5" customHeight="1" x14ac:dyDescent="0.25">
      <c r="A5" s="12" t="s">
        <v>1</v>
      </c>
      <c r="B5" s="13" t="s">
        <v>2</v>
      </c>
      <c r="C5" s="14" t="s">
        <v>3</v>
      </c>
      <c r="D5" s="225" t="s">
        <v>165</v>
      </c>
      <c r="E5" s="15" t="s">
        <v>4</v>
      </c>
    </row>
    <row r="6" spans="1:19" ht="18" customHeight="1" x14ac:dyDescent="0.25">
      <c r="A6" s="1" t="s">
        <v>5</v>
      </c>
      <c r="B6" s="2" t="str">
        <f>VLOOKUP(A6,ORÇ!C:J,2,0)</f>
        <v xml:space="preserve">INSTALAÇÃO MANUT. CANTEIRO MOB., DESMOB. E PLACA DE OBRA </v>
      </c>
      <c r="C6" s="3">
        <f>VLOOKUP(A6,ORÇ!C:Y,8,0)</f>
        <v>0</v>
      </c>
      <c r="D6" s="226">
        <f>C6/$B$4</f>
        <v>0</v>
      </c>
      <c r="E6" s="4" t="e">
        <f t="shared" ref="E6:E14" si="0">C6/$C$15</f>
        <v>#DIV/0!</v>
      </c>
    </row>
    <row r="7" spans="1:19" ht="18" customHeight="1" x14ac:dyDescent="0.25">
      <c r="A7" s="5" t="s">
        <v>6</v>
      </c>
      <c r="B7" s="2" t="str">
        <f>VLOOKUP(A7,ORÇ!C:J,2,0)</f>
        <v>SERVIÇOS PRELIMINARES E TERRAPLENAGEM</v>
      </c>
      <c r="C7" s="3">
        <f>VLOOKUP(A7,ORÇ!C:Y,8,0)</f>
        <v>0</v>
      </c>
      <c r="D7" s="226">
        <f>C7/$B$4</f>
        <v>0</v>
      </c>
      <c r="E7" s="4" t="e">
        <f t="shared" si="0"/>
        <v>#DIV/0!</v>
      </c>
    </row>
    <row r="8" spans="1:19" ht="18" customHeight="1" x14ac:dyDescent="0.25">
      <c r="A8" s="5" t="s">
        <v>7</v>
      </c>
      <c r="B8" s="2" t="str">
        <f>VLOOKUP(A8,ORÇ!C:J,2,0)</f>
        <v>DRENAGEM E O.A.C</v>
      </c>
      <c r="C8" s="3">
        <f>VLOOKUP(A8,ORÇ!C:Y,8,0)</f>
        <v>0</v>
      </c>
      <c r="D8" s="226">
        <f t="shared" ref="D8:D14" si="1">C8/$B$4</f>
        <v>0</v>
      </c>
      <c r="E8" s="4" t="e">
        <f t="shared" si="0"/>
        <v>#DIV/0!</v>
      </c>
    </row>
    <row r="9" spans="1:19" ht="18" customHeight="1" x14ac:dyDescent="0.25">
      <c r="A9" s="6" t="s">
        <v>8</v>
      </c>
      <c r="B9" s="7" t="str">
        <f>VLOOKUP(A9,ORÇ!C:J,2,0)</f>
        <v>PAVIMENTAÇÃO</v>
      </c>
      <c r="C9" s="8">
        <f>VLOOKUP(A9,ORÇ!C:Y,8,0)</f>
        <v>0</v>
      </c>
      <c r="D9" s="226">
        <f t="shared" si="1"/>
        <v>0</v>
      </c>
      <c r="E9" s="4" t="e">
        <f t="shared" si="0"/>
        <v>#DIV/0!</v>
      </c>
    </row>
    <row r="10" spans="1:19" ht="18" customHeight="1" x14ac:dyDescent="0.25">
      <c r="A10" s="6" t="s">
        <v>9</v>
      </c>
      <c r="B10" s="7" t="str">
        <f>VLOOKUP(A10,ORÇ!C:J,2,0)</f>
        <v>SINALIZAÇÃO</v>
      </c>
      <c r="C10" s="8">
        <f>VLOOKUP(A10,ORÇ!C:Y,8,0)</f>
        <v>0</v>
      </c>
      <c r="D10" s="226">
        <f t="shared" si="1"/>
        <v>0</v>
      </c>
      <c r="E10" s="4" t="e">
        <f t="shared" si="0"/>
        <v>#DIV/0!</v>
      </c>
    </row>
    <row r="11" spans="1:19" ht="18" customHeight="1" x14ac:dyDescent="0.25">
      <c r="A11" s="6" t="s">
        <v>10</v>
      </c>
      <c r="B11" s="7" t="str">
        <f>VLOOKUP(A11,ORÇ!C:J,2,0)</f>
        <v>OBRAS COMPLEMENTARES</v>
      </c>
      <c r="C11" s="8">
        <f>VLOOKUP(A11,ORÇ!C:Y,8,0)</f>
        <v>0</v>
      </c>
      <c r="D11" s="226">
        <f t="shared" ref="D11" si="2">C11/$B$4</f>
        <v>0</v>
      </c>
      <c r="E11" s="4" t="e">
        <f t="shared" ref="E11" si="3">C11/$C$15</f>
        <v>#DIV/0!</v>
      </c>
    </row>
    <row r="12" spans="1:19" ht="18" customHeight="1" x14ac:dyDescent="0.25">
      <c r="A12" s="6" t="s">
        <v>11</v>
      </c>
      <c r="B12" s="7" t="str">
        <f>VLOOKUP(A12,ORÇ!C:J,2,0)</f>
        <v>ILUMINAÇÃO PÚBLICA</v>
      </c>
      <c r="C12" s="8">
        <f>VLOOKUP(A12,ORÇ!C:Y,8,0)</f>
        <v>0</v>
      </c>
      <c r="D12" s="226">
        <f t="shared" si="1"/>
        <v>0</v>
      </c>
      <c r="E12" s="4" t="e">
        <f t="shared" si="0"/>
        <v>#DIV/0!</v>
      </c>
      <c r="H12" s="189"/>
      <c r="K12" s="10"/>
    </row>
    <row r="13" spans="1:19" ht="18" customHeight="1" x14ac:dyDescent="0.25">
      <c r="A13" s="6" t="s">
        <v>117</v>
      </c>
      <c r="B13" s="7" t="str">
        <f>VLOOKUP(A13,ORÇ!C:J,2,0)</f>
        <v>TRANSPORTE</v>
      </c>
      <c r="C13" s="8">
        <f>VLOOKUP(A13,ORÇ!C:Y,8,0)</f>
        <v>0</v>
      </c>
      <c r="D13" s="226">
        <f t="shared" si="1"/>
        <v>0</v>
      </c>
      <c r="E13" s="4" t="e">
        <f t="shared" si="0"/>
        <v>#DIV/0!</v>
      </c>
      <c r="H13" s="9"/>
      <c r="K13" s="10"/>
    </row>
    <row r="14" spans="1:19" ht="18" customHeight="1" x14ac:dyDescent="0.25">
      <c r="A14" s="6" t="s">
        <v>322</v>
      </c>
      <c r="B14" s="7" t="str">
        <f>VLOOKUP(A14,ORÇ!C:J,2,0)</f>
        <v>ADMINISTRAÇÃO LOCAL</v>
      </c>
      <c r="C14" s="8">
        <f>VLOOKUP(A14,ORÇ!C:Y,8,0)</f>
        <v>0</v>
      </c>
      <c r="D14" s="226">
        <f t="shared" si="1"/>
        <v>0</v>
      </c>
      <c r="E14" s="4" t="e">
        <f t="shared" si="0"/>
        <v>#DIV/0!</v>
      </c>
      <c r="H14" s="9"/>
      <c r="K14" s="10"/>
    </row>
    <row r="15" spans="1:19" ht="20.100000000000001" customHeight="1" thickBot="1" x14ac:dyDescent="0.3">
      <c r="A15" s="270" t="s">
        <v>12</v>
      </c>
      <c r="B15" s="271"/>
      <c r="C15" s="16">
        <f>SUM(C5:C14)</f>
        <v>0</v>
      </c>
      <c r="D15" s="16">
        <f>SUM(D5:D14)</f>
        <v>0</v>
      </c>
      <c r="E15" s="17" t="e">
        <f>SUM(E5:E14)</f>
        <v>#DIV/0!</v>
      </c>
      <c r="H15" s="11"/>
      <c r="K15" s="10"/>
    </row>
  </sheetData>
  <mergeCells count="6">
    <mergeCell ref="A15:B15"/>
    <mergeCell ref="A1:E1"/>
    <mergeCell ref="A2:B2"/>
    <mergeCell ref="C2:E2"/>
    <mergeCell ref="C4:E4"/>
    <mergeCell ref="C3:E3"/>
  </mergeCells>
  <phoneticPr fontId="12" type="noConversion"/>
  <conditionalFormatting sqref="H2:H3">
    <cfRule type="containsText" dxfId="41" priority="1" stopIfTrue="1" operator="containsText" text="ERRO">
      <formula>NOT(ISERROR(SEARCH("ERRO",H2)))</formula>
    </cfRule>
    <cfRule type="containsText" dxfId="40" priority="2" stopIfTrue="1" operator="containsText" text="OK!">
      <formula>NOT(ISERROR(SEARCH("OK!",H2)))</formula>
    </cfRule>
    <cfRule type="iconSet" priority="3">
      <iconSet>
        <cfvo type="percent" val="0"/>
        <cfvo type="percent" val="33"/>
        <cfvo type="percent" val="67"/>
      </iconSet>
    </cfRule>
    <cfRule type="cellIs" dxfId="39" priority="4" stopIfTrue="1" operator="equal">
      <formula>"""OK!"""</formula>
    </cfRule>
    <cfRule type="cellIs" dxfId="38" priority="5" stopIfTrue="1" operator="equal">
      <formula>"""OK!"""</formula>
    </cfRule>
    <cfRule type="colorScale" priority="6">
      <colorScale>
        <cfvo type="min"/>
        <cfvo type="max"/>
        <color rgb="FFFFEF9C"/>
        <color rgb="FF63BE7B"/>
      </colorScale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firstPageNumber="10" fitToHeight="0" orientation="landscape" useFirstPageNumber="1" r:id="rId1"/>
  <headerFooter>
    <oddFooter>&amp;C&amp;P</oddFooter>
  </headerFooter>
  <colBreaks count="1" manualBreakCount="1">
    <brk id="6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8876B-785B-4288-B51C-E28CF0B9F01C}">
  <sheetPr filterMode="1">
    <tabColor theme="9" tint="0.79998168889431442"/>
    <pageSetUpPr fitToPage="1"/>
  </sheetPr>
  <dimension ref="A1:T157"/>
  <sheetViews>
    <sheetView view="pageBreakPreview" topLeftCell="A109" zoomScaleNormal="100" zoomScaleSheetLayoutView="100" workbookViewId="0">
      <selection activeCell="G137" sqref="G137"/>
    </sheetView>
  </sheetViews>
  <sheetFormatPr defaultColWidth="15.42578125" defaultRowHeight="16.5" customHeight="1" x14ac:dyDescent="0.2"/>
  <cols>
    <col min="1" max="1" width="10.42578125" style="32" customWidth="1"/>
    <col min="2" max="3" width="6.5703125" style="18" bestFit="1" customWidth="1"/>
    <col min="4" max="4" width="72.140625" style="18" customWidth="1"/>
    <col min="5" max="5" width="4.85546875" style="18" bestFit="1" customWidth="1"/>
    <col min="6" max="6" width="10" style="18" bestFit="1" customWidth="1"/>
    <col min="7" max="7" width="12.7109375" style="18" customWidth="1"/>
    <col min="8" max="8" width="13.28515625" style="18" bestFit="1" customWidth="1"/>
    <col min="9" max="9" width="13.140625" style="33" hidden="1" customWidth="1"/>
    <col min="10" max="10" width="11.7109375" style="18" customWidth="1"/>
    <col min="11" max="18" width="5.7109375" style="18" customWidth="1"/>
    <col min="19" max="255" width="15.42578125" style="18"/>
    <col min="256" max="256" width="10.42578125" style="18" customWidth="1"/>
    <col min="257" max="258" width="6.5703125" style="18" bestFit="1" customWidth="1"/>
    <col min="259" max="259" width="72.140625" style="18" customWidth="1"/>
    <col min="260" max="260" width="4.42578125" style="18" bestFit="1" customWidth="1"/>
    <col min="261" max="261" width="10" style="18" bestFit="1" customWidth="1"/>
    <col min="262" max="263" width="12.7109375" style="18" customWidth="1"/>
    <col min="264" max="264" width="13.28515625" style="18" bestFit="1" customWidth="1"/>
    <col min="265" max="265" width="13.140625" style="18" customWidth="1"/>
    <col min="266" max="266" width="7.85546875" style="18" bestFit="1" customWidth="1"/>
    <col min="267" max="267" width="8.28515625" style="18" customWidth="1"/>
    <col min="268" max="268" width="10.5703125" style="18" customWidth="1"/>
    <col min="269" max="511" width="15.42578125" style="18"/>
    <col min="512" max="512" width="10.42578125" style="18" customWidth="1"/>
    <col min="513" max="514" width="6.5703125" style="18" bestFit="1" customWidth="1"/>
    <col min="515" max="515" width="72.140625" style="18" customWidth="1"/>
    <col min="516" max="516" width="4.42578125" style="18" bestFit="1" customWidth="1"/>
    <col min="517" max="517" width="10" style="18" bestFit="1" customWidth="1"/>
    <col min="518" max="519" width="12.7109375" style="18" customWidth="1"/>
    <col min="520" max="520" width="13.28515625" style="18" bestFit="1" customWidth="1"/>
    <col min="521" max="521" width="13.140625" style="18" customWidth="1"/>
    <col min="522" max="522" width="7.85546875" style="18" bestFit="1" customWidth="1"/>
    <col min="523" max="523" width="8.28515625" style="18" customWidth="1"/>
    <col min="524" max="524" width="10.5703125" style="18" customWidth="1"/>
    <col min="525" max="767" width="15.42578125" style="18"/>
    <col min="768" max="768" width="10.42578125" style="18" customWidth="1"/>
    <col min="769" max="770" width="6.5703125" style="18" bestFit="1" customWidth="1"/>
    <col min="771" max="771" width="72.140625" style="18" customWidth="1"/>
    <col min="772" max="772" width="4.42578125" style="18" bestFit="1" customWidth="1"/>
    <col min="773" max="773" width="10" style="18" bestFit="1" customWidth="1"/>
    <col min="774" max="775" width="12.7109375" style="18" customWidth="1"/>
    <col min="776" max="776" width="13.28515625" style="18" bestFit="1" customWidth="1"/>
    <col min="777" max="777" width="13.140625" style="18" customWidth="1"/>
    <col min="778" max="778" width="7.85546875" style="18" bestFit="1" customWidth="1"/>
    <col min="779" max="779" width="8.28515625" style="18" customWidth="1"/>
    <col min="780" max="780" width="10.5703125" style="18" customWidth="1"/>
    <col min="781" max="1023" width="15.42578125" style="18"/>
    <col min="1024" max="1024" width="10.42578125" style="18" customWidth="1"/>
    <col min="1025" max="1026" width="6.5703125" style="18" bestFit="1" customWidth="1"/>
    <col min="1027" max="1027" width="72.140625" style="18" customWidth="1"/>
    <col min="1028" max="1028" width="4.42578125" style="18" bestFit="1" customWidth="1"/>
    <col min="1029" max="1029" width="10" style="18" bestFit="1" customWidth="1"/>
    <col min="1030" max="1031" width="12.7109375" style="18" customWidth="1"/>
    <col min="1032" max="1032" width="13.28515625" style="18" bestFit="1" customWidth="1"/>
    <col min="1033" max="1033" width="13.140625" style="18" customWidth="1"/>
    <col min="1034" max="1034" width="7.85546875" style="18" bestFit="1" customWidth="1"/>
    <col min="1035" max="1035" width="8.28515625" style="18" customWidth="1"/>
    <col min="1036" max="1036" width="10.5703125" style="18" customWidth="1"/>
    <col min="1037" max="1279" width="15.42578125" style="18"/>
    <col min="1280" max="1280" width="10.42578125" style="18" customWidth="1"/>
    <col min="1281" max="1282" width="6.5703125" style="18" bestFit="1" customWidth="1"/>
    <col min="1283" max="1283" width="72.140625" style="18" customWidth="1"/>
    <col min="1284" max="1284" width="4.42578125" style="18" bestFit="1" customWidth="1"/>
    <col min="1285" max="1285" width="10" style="18" bestFit="1" customWidth="1"/>
    <col min="1286" max="1287" width="12.7109375" style="18" customWidth="1"/>
    <col min="1288" max="1288" width="13.28515625" style="18" bestFit="1" customWidth="1"/>
    <col min="1289" max="1289" width="13.140625" style="18" customWidth="1"/>
    <col min="1290" max="1290" width="7.85546875" style="18" bestFit="1" customWidth="1"/>
    <col min="1291" max="1291" width="8.28515625" style="18" customWidth="1"/>
    <col min="1292" max="1292" width="10.5703125" style="18" customWidth="1"/>
    <col min="1293" max="1535" width="15.42578125" style="18"/>
    <col min="1536" max="1536" width="10.42578125" style="18" customWidth="1"/>
    <col min="1537" max="1538" width="6.5703125" style="18" bestFit="1" customWidth="1"/>
    <col min="1539" max="1539" width="72.140625" style="18" customWidth="1"/>
    <col min="1540" max="1540" width="4.42578125" style="18" bestFit="1" customWidth="1"/>
    <col min="1541" max="1541" width="10" style="18" bestFit="1" customWidth="1"/>
    <col min="1542" max="1543" width="12.7109375" style="18" customWidth="1"/>
    <col min="1544" max="1544" width="13.28515625" style="18" bestFit="1" customWidth="1"/>
    <col min="1545" max="1545" width="13.140625" style="18" customWidth="1"/>
    <col min="1546" max="1546" width="7.85546875" style="18" bestFit="1" customWidth="1"/>
    <col min="1547" max="1547" width="8.28515625" style="18" customWidth="1"/>
    <col min="1548" max="1548" width="10.5703125" style="18" customWidth="1"/>
    <col min="1549" max="1791" width="15.42578125" style="18"/>
    <col min="1792" max="1792" width="10.42578125" style="18" customWidth="1"/>
    <col min="1793" max="1794" width="6.5703125" style="18" bestFit="1" customWidth="1"/>
    <col min="1795" max="1795" width="72.140625" style="18" customWidth="1"/>
    <col min="1796" max="1796" width="4.42578125" style="18" bestFit="1" customWidth="1"/>
    <col min="1797" max="1797" width="10" style="18" bestFit="1" customWidth="1"/>
    <col min="1798" max="1799" width="12.7109375" style="18" customWidth="1"/>
    <col min="1800" max="1800" width="13.28515625" style="18" bestFit="1" customWidth="1"/>
    <col min="1801" max="1801" width="13.140625" style="18" customWidth="1"/>
    <col min="1802" max="1802" width="7.85546875" style="18" bestFit="1" customWidth="1"/>
    <col min="1803" max="1803" width="8.28515625" style="18" customWidth="1"/>
    <col min="1804" max="1804" width="10.5703125" style="18" customWidth="1"/>
    <col min="1805" max="2047" width="15.42578125" style="18"/>
    <col min="2048" max="2048" width="10.42578125" style="18" customWidth="1"/>
    <col min="2049" max="2050" width="6.5703125" style="18" bestFit="1" customWidth="1"/>
    <col min="2051" max="2051" width="72.140625" style="18" customWidth="1"/>
    <col min="2052" max="2052" width="4.42578125" style="18" bestFit="1" customWidth="1"/>
    <col min="2053" max="2053" width="10" style="18" bestFit="1" customWidth="1"/>
    <col min="2054" max="2055" width="12.7109375" style="18" customWidth="1"/>
    <col min="2056" max="2056" width="13.28515625" style="18" bestFit="1" customWidth="1"/>
    <col min="2057" max="2057" width="13.140625" style="18" customWidth="1"/>
    <col min="2058" max="2058" width="7.85546875" style="18" bestFit="1" customWidth="1"/>
    <col min="2059" max="2059" width="8.28515625" style="18" customWidth="1"/>
    <col min="2060" max="2060" width="10.5703125" style="18" customWidth="1"/>
    <col min="2061" max="2303" width="15.42578125" style="18"/>
    <col min="2304" max="2304" width="10.42578125" style="18" customWidth="1"/>
    <col min="2305" max="2306" width="6.5703125" style="18" bestFit="1" customWidth="1"/>
    <col min="2307" max="2307" width="72.140625" style="18" customWidth="1"/>
    <col min="2308" max="2308" width="4.42578125" style="18" bestFit="1" customWidth="1"/>
    <col min="2309" max="2309" width="10" style="18" bestFit="1" customWidth="1"/>
    <col min="2310" max="2311" width="12.7109375" style="18" customWidth="1"/>
    <col min="2312" max="2312" width="13.28515625" style="18" bestFit="1" customWidth="1"/>
    <col min="2313" max="2313" width="13.140625" style="18" customWidth="1"/>
    <col min="2314" max="2314" width="7.85546875" style="18" bestFit="1" customWidth="1"/>
    <col min="2315" max="2315" width="8.28515625" style="18" customWidth="1"/>
    <col min="2316" max="2316" width="10.5703125" style="18" customWidth="1"/>
    <col min="2317" max="2559" width="15.42578125" style="18"/>
    <col min="2560" max="2560" width="10.42578125" style="18" customWidth="1"/>
    <col min="2561" max="2562" width="6.5703125" style="18" bestFit="1" customWidth="1"/>
    <col min="2563" max="2563" width="72.140625" style="18" customWidth="1"/>
    <col min="2564" max="2564" width="4.42578125" style="18" bestFit="1" customWidth="1"/>
    <col min="2565" max="2565" width="10" style="18" bestFit="1" customWidth="1"/>
    <col min="2566" max="2567" width="12.7109375" style="18" customWidth="1"/>
    <col min="2568" max="2568" width="13.28515625" style="18" bestFit="1" customWidth="1"/>
    <col min="2569" max="2569" width="13.140625" style="18" customWidth="1"/>
    <col min="2570" max="2570" width="7.85546875" style="18" bestFit="1" customWidth="1"/>
    <col min="2571" max="2571" width="8.28515625" style="18" customWidth="1"/>
    <col min="2572" max="2572" width="10.5703125" style="18" customWidth="1"/>
    <col min="2573" max="2815" width="15.42578125" style="18"/>
    <col min="2816" max="2816" width="10.42578125" style="18" customWidth="1"/>
    <col min="2817" max="2818" width="6.5703125" style="18" bestFit="1" customWidth="1"/>
    <col min="2819" max="2819" width="72.140625" style="18" customWidth="1"/>
    <col min="2820" max="2820" width="4.42578125" style="18" bestFit="1" customWidth="1"/>
    <col min="2821" max="2821" width="10" style="18" bestFit="1" customWidth="1"/>
    <col min="2822" max="2823" width="12.7109375" style="18" customWidth="1"/>
    <col min="2824" max="2824" width="13.28515625" style="18" bestFit="1" customWidth="1"/>
    <col min="2825" max="2825" width="13.140625" style="18" customWidth="1"/>
    <col min="2826" max="2826" width="7.85546875" style="18" bestFit="1" customWidth="1"/>
    <col min="2827" max="2827" width="8.28515625" style="18" customWidth="1"/>
    <col min="2828" max="2828" width="10.5703125" style="18" customWidth="1"/>
    <col min="2829" max="3071" width="15.42578125" style="18"/>
    <col min="3072" max="3072" width="10.42578125" style="18" customWidth="1"/>
    <col min="3073" max="3074" width="6.5703125" style="18" bestFit="1" customWidth="1"/>
    <col min="3075" max="3075" width="72.140625" style="18" customWidth="1"/>
    <col min="3076" max="3076" width="4.42578125" style="18" bestFit="1" customWidth="1"/>
    <col min="3077" max="3077" width="10" style="18" bestFit="1" customWidth="1"/>
    <col min="3078" max="3079" width="12.7109375" style="18" customWidth="1"/>
    <col min="3080" max="3080" width="13.28515625" style="18" bestFit="1" customWidth="1"/>
    <col min="3081" max="3081" width="13.140625" style="18" customWidth="1"/>
    <col min="3082" max="3082" width="7.85546875" style="18" bestFit="1" customWidth="1"/>
    <col min="3083" max="3083" width="8.28515625" style="18" customWidth="1"/>
    <col min="3084" max="3084" width="10.5703125" style="18" customWidth="1"/>
    <col min="3085" max="3327" width="15.42578125" style="18"/>
    <col min="3328" max="3328" width="10.42578125" style="18" customWidth="1"/>
    <col min="3329" max="3330" width="6.5703125" style="18" bestFit="1" customWidth="1"/>
    <col min="3331" max="3331" width="72.140625" style="18" customWidth="1"/>
    <col min="3332" max="3332" width="4.42578125" style="18" bestFit="1" customWidth="1"/>
    <col min="3333" max="3333" width="10" style="18" bestFit="1" customWidth="1"/>
    <col min="3334" max="3335" width="12.7109375" style="18" customWidth="1"/>
    <col min="3336" max="3336" width="13.28515625" style="18" bestFit="1" customWidth="1"/>
    <col min="3337" max="3337" width="13.140625" style="18" customWidth="1"/>
    <col min="3338" max="3338" width="7.85546875" style="18" bestFit="1" customWidth="1"/>
    <col min="3339" max="3339" width="8.28515625" style="18" customWidth="1"/>
    <col min="3340" max="3340" width="10.5703125" style="18" customWidth="1"/>
    <col min="3341" max="3583" width="15.42578125" style="18"/>
    <col min="3584" max="3584" width="10.42578125" style="18" customWidth="1"/>
    <col min="3585" max="3586" width="6.5703125" style="18" bestFit="1" customWidth="1"/>
    <col min="3587" max="3587" width="72.140625" style="18" customWidth="1"/>
    <col min="3588" max="3588" width="4.42578125" style="18" bestFit="1" customWidth="1"/>
    <col min="3589" max="3589" width="10" style="18" bestFit="1" customWidth="1"/>
    <col min="3590" max="3591" width="12.7109375" style="18" customWidth="1"/>
    <col min="3592" max="3592" width="13.28515625" style="18" bestFit="1" customWidth="1"/>
    <col min="3593" max="3593" width="13.140625" style="18" customWidth="1"/>
    <col min="3594" max="3594" width="7.85546875" style="18" bestFit="1" customWidth="1"/>
    <col min="3595" max="3595" width="8.28515625" style="18" customWidth="1"/>
    <col min="3596" max="3596" width="10.5703125" style="18" customWidth="1"/>
    <col min="3597" max="3839" width="15.42578125" style="18"/>
    <col min="3840" max="3840" width="10.42578125" style="18" customWidth="1"/>
    <col min="3841" max="3842" width="6.5703125" style="18" bestFit="1" customWidth="1"/>
    <col min="3843" max="3843" width="72.140625" style="18" customWidth="1"/>
    <col min="3844" max="3844" width="4.42578125" style="18" bestFit="1" customWidth="1"/>
    <col min="3845" max="3845" width="10" style="18" bestFit="1" customWidth="1"/>
    <col min="3846" max="3847" width="12.7109375" style="18" customWidth="1"/>
    <col min="3848" max="3848" width="13.28515625" style="18" bestFit="1" customWidth="1"/>
    <col min="3849" max="3849" width="13.140625" style="18" customWidth="1"/>
    <col min="3850" max="3850" width="7.85546875" style="18" bestFit="1" customWidth="1"/>
    <col min="3851" max="3851" width="8.28515625" style="18" customWidth="1"/>
    <col min="3852" max="3852" width="10.5703125" style="18" customWidth="1"/>
    <col min="3853" max="4095" width="15.42578125" style="18"/>
    <col min="4096" max="4096" width="10.42578125" style="18" customWidth="1"/>
    <col min="4097" max="4098" width="6.5703125" style="18" bestFit="1" customWidth="1"/>
    <col min="4099" max="4099" width="72.140625" style="18" customWidth="1"/>
    <col min="4100" max="4100" width="4.42578125" style="18" bestFit="1" customWidth="1"/>
    <col min="4101" max="4101" width="10" style="18" bestFit="1" customWidth="1"/>
    <col min="4102" max="4103" width="12.7109375" style="18" customWidth="1"/>
    <col min="4104" max="4104" width="13.28515625" style="18" bestFit="1" customWidth="1"/>
    <col min="4105" max="4105" width="13.140625" style="18" customWidth="1"/>
    <col min="4106" max="4106" width="7.85546875" style="18" bestFit="1" customWidth="1"/>
    <col min="4107" max="4107" width="8.28515625" style="18" customWidth="1"/>
    <col min="4108" max="4108" width="10.5703125" style="18" customWidth="1"/>
    <col min="4109" max="4351" width="15.42578125" style="18"/>
    <col min="4352" max="4352" width="10.42578125" style="18" customWidth="1"/>
    <col min="4353" max="4354" width="6.5703125" style="18" bestFit="1" customWidth="1"/>
    <col min="4355" max="4355" width="72.140625" style="18" customWidth="1"/>
    <col min="4356" max="4356" width="4.42578125" style="18" bestFit="1" customWidth="1"/>
    <col min="4357" max="4357" width="10" style="18" bestFit="1" customWidth="1"/>
    <col min="4358" max="4359" width="12.7109375" style="18" customWidth="1"/>
    <col min="4360" max="4360" width="13.28515625" style="18" bestFit="1" customWidth="1"/>
    <col min="4361" max="4361" width="13.140625" style="18" customWidth="1"/>
    <col min="4362" max="4362" width="7.85546875" style="18" bestFit="1" customWidth="1"/>
    <col min="4363" max="4363" width="8.28515625" style="18" customWidth="1"/>
    <col min="4364" max="4364" width="10.5703125" style="18" customWidth="1"/>
    <col min="4365" max="4607" width="15.42578125" style="18"/>
    <col min="4608" max="4608" width="10.42578125" style="18" customWidth="1"/>
    <col min="4609" max="4610" width="6.5703125" style="18" bestFit="1" customWidth="1"/>
    <col min="4611" max="4611" width="72.140625" style="18" customWidth="1"/>
    <col min="4612" max="4612" width="4.42578125" style="18" bestFit="1" customWidth="1"/>
    <col min="4613" max="4613" width="10" style="18" bestFit="1" customWidth="1"/>
    <col min="4614" max="4615" width="12.7109375" style="18" customWidth="1"/>
    <col min="4616" max="4616" width="13.28515625" style="18" bestFit="1" customWidth="1"/>
    <col min="4617" max="4617" width="13.140625" style="18" customWidth="1"/>
    <col min="4618" max="4618" width="7.85546875" style="18" bestFit="1" customWidth="1"/>
    <col min="4619" max="4619" width="8.28515625" style="18" customWidth="1"/>
    <col min="4620" max="4620" width="10.5703125" style="18" customWidth="1"/>
    <col min="4621" max="4863" width="15.42578125" style="18"/>
    <col min="4864" max="4864" width="10.42578125" style="18" customWidth="1"/>
    <col min="4865" max="4866" width="6.5703125" style="18" bestFit="1" customWidth="1"/>
    <col min="4867" max="4867" width="72.140625" style="18" customWidth="1"/>
    <col min="4868" max="4868" width="4.42578125" style="18" bestFit="1" customWidth="1"/>
    <col min="4869" max="4869" width="10" style="18" bestFit="1" customWidth="1"/>
    <col min="4870" max="4871" width="12.7109375" style="18" customWidth="1"/>
    <col min="4872" max="4872" width="13.28515625" style="18" bestFit="1" customWidth="1"/>
    <col min="4873" max="4873" width="13.140625" style="18" customWidth="1"/>
    <col min="4874" max="4874" width="7.85546875" style="18" bestFit="1" customWidth="1"/>
    <col min="4875" max="4875" width="8.28515625" style="18" customWidth="1"/>
    <col min="4876" max="4876" width="10.5703125" style="18" customWidth="1"/>
    <col min="4877" max="5119" width="15.42578125" style="18"/>
    <col min="5120" max="5120" width="10.42578125" style="18" customWidth="1"/>
    <col min="5121" max="5122" width="6.5703125" style="18" bestFit="1" customWidth="1"/>
    <col min="5123" max="5123" width="72.140625" style="18" customWidth="1"/>
    <col min="5124" max="5124" width="4.42578125" style="18" bestFit="1" customWidth="1"/>
    <col min="5125" max="5125" width="10" style="18" bestFit="1" customWidth="1"/>
    <col min="5126" max="5127" width="12.7109375" style="18" customWidth="1"/>
    <col min="5128" max="5128" width="13.28515625" style="18" bestFit="1" customWidth="1"/>
    <col min="5129" max="5129" width="13.140625" style="18" customWidth="1"/>
    <col min="5130" max="5130" width="7.85546875" style="18" bestFit="1" customWidth="1"/>
    <col min="5131" max="5131" width="8.28515625" style="18" customWidth="1"/>
    <col min="5132" max="5132" width="10.5703125" style="18" customWidth="1"/>
    <col min="5133" max="5375" width="15.42578125" style="18"/>
    <col min="5376" max="5376" width="10.42578125" style="18" customWidth="1"/>
    <col min="5377" max="5378" width="6.5703125" style="18" bestFit="1" customWidth="1"/>
    <col min="5379" max="5379" width="72.140625" style="18" customWidth="1"/>
    <col min="5380" max="5380" width="4.42578125" style="18" bestFit="1" customWidth="1"/>
    <col min="5381" max="5381" width="10" style="18" bestFit="1" customWidth="1"/>
    <col min="5382" max="5383" width="12.7109375" style="18" customWidth="1"/>
    <col min="5384" max="5384" width="13.28515625" style="18" bestFit="1" customWidth="1"/>
    <col min="5385" max="5385" width="13.140625" style="18" customWidth="1"/>
    <col min="5386" max="5386" width="7.85546875" style="18" bestFit="1" customWidth="1"/>
    <col min="5387" max="5387" width="8.28515625" style="18" customWidth="1"/>
    <col min="5388" max="5388" width="10.5703125" style="18" customWidth="1"/>
    <col min="5389" max="5631" width="15.42578125" style="18"/>
    <col min="5632" max="5632" width="10.42578125" style="18" customWidth="1"/>
    <col min="5633" max="5634" width="6.5703125" style="18" bestFit="1" customWidth="1"/>
    <col min="5635" max="5635" width="72.140625" style="18" customWidth="1"/>
    <col min="5636" max="5636" width="4.42578125" style="18" bestFit="1" customWidth="1"/>
    <col min="5637" max="5637" width="10" style="18" bestFit="1" customWidth="1"/>
    <col min="5638" max="5639" width="12.7109375" style="18" customWidth="1"/>
    <col min="5640" max="5640" width="13.28515625" style="18" bestFit="1" customWidth="1"/>
    <col min="5641" max="5641" width="13.140625" style="18" customWidth="1"/>
    <col min="5642" max="5642" width="7.85546875" style="18" bestFit="1" customWidth="1"/>
    <col min="5643" max="5643" width="8.28515625" style="18" customWidth="1"/>
    <col min="5644" max="5644" width="10.5703125" style="18" customWidth="1"/>
    <col min="5645" max="5887" width="15.42578125" style="18"/>
    <col min="5888" max="5888" width="10.42578125" style="18" customWidth="1"/>
    <col min="5889" max="5890" width="6.5703125" style="18" bestFit="1" customWidth="1"/>
    <col min="5891" max="5891" width="72.140625" style="18" customWidth="1"/>
    <col min="5892" max="5892" width="4.42578125" style="18" bestFit="1" customWidth="1"/>
    <col min="5893" max="5893" width="10" style="18" bestFit="1" customWidth="1"/>
    <col min="5894" max="5895" width="12.7109375" style="18" customWidth="1"/>
    <col min="5896" max="5896" width="13.28515625" style="18" bestFit="1" customWidth="1"/>
    <col min="5897" max="5897" width="13.140625" style="18" customWidth="1"/>
    <col min="5898" max="5898" width="7.85546875" style="18" bestFit="1" customWidth="1"/>
    <col min="5899" max="5899" width="8.28515625" style="18" customWidth="1"/>
    <col min="5900" max="5900" width="10.5703125" style="18" customWidth="1"/>
    <col min="5901" max="6143" width="15.42578125" style="18"/>
    <col min="6144" max="6144" width="10.42578125" style="18" customWidth="1"/>
    <col min="6145" max="6146" width="6.5703125" style="18" bestFit="1" customWidth="1"/>
    <col min="6147" max="6147" width="72.140625" style="18" customWidth="1"/>
    <col min="6148" max="6148" width="4.42578125" style="18" bestFit="1" customWidth="1"/>
    <col min="6149" max="6149" width="10" style="18" bestFit="1" customWidth="1"/>
    <col min="6150" max="6151" width="12.7109375" style="18" customWidth="1"/>
    <col min="6152" max="6152" width="13.28515625" style="18" bestFit="1" customWidth="1"/>
    <col min="6153" max="6153" width="13.140625" style="18" customWidth="1"/>
    <col min="6154" max="6154" width="7.85546875" style="18" bestFit="1" customWidth="1"/>
    <col min="6155" max="6155" width="8.28515625" style="18" customWidth="1"/>
    <col min="6156" max="6156" width="10.5703125" style="18" customWidth="1"/>
    <col min="6157" max="6399" width="15.42578125" style="18"/>
    <col min="6400" max="6400" width="10.42578125" style="18" customWidth="1"/>
    <col min="6401" max="6402" width="6.5703125" style="18" bestFit="1" customWidth="1"/>
    <col min="6403" max="6403" width="72.140625" style="18" customWidth="1"/>
    <col min="6404" max="6404" width="4.42578125" style="18" bestFit="1" customWidth="1"/>
    <col min="6405" max="6405" width="10" style="18" bestFit="1" customWidth="1"/>
    <col min="6406" max="6407" width="12.7109375" style="18" customWidth="1"/>
    <col min="6408" max="6408" width="13.28515625" style="18" bestFit="1" customWidth="1"/>
    <col min="6409" max="6409" width="13.140625" style="18" customWidth="1"/>
    <col min="6410" max="6410" width="7.85546875" style="18" bestFit="1" customWidth="1"/>
    <col min="6411" max="6411" width="8.28515625" style="18" customWidth="1"/>
    <col min="6412" max="6412" width="10.5703125" style="18" customWidth="1"/>
    <col min="6413" max="6655" width="15.42578125" style="18"/>
    <col min="6656" max="6656" width="10.42578125" style="18" customWidth="1"/>
    <col min="6657" max="6658" width="6.5703125" style="18" bestFit="1" customWidth="1"/>
    <col min="6659" max="6659" width="72.140625" style="18" customWidth="1"/>
    <col min="6660" max="6660" width="4.42578125" style="18" bestFit="1" customWidth="1"/>
    <col min="6661" max="6661" width="10" style="18" bestFit="1" customWidth="1"/>
    <col min="6662" max="6663" width="12.7109375" style="18" customWidth="1"/>
    <col min="6664" max="6664" width="13.28515625" style="18" bestFit="1" customWidth="1"/>
    <col min="6665" max="6665" width="13.140625" style="18" customWidth="1"/>
    <col min="6666" max="6666" width="7.85546875" style="18" bestFit="1" customWidth="1"/>
    <col min="6667" max="6667" width="8.28515625" style="18" customWidth="1"/>
    <col min="6668" max="6668" width="10.5703125" style="18" customWidth="1"/>
    <col min="6669" max="6911" width="15.42578125" style="18"/>
    <col min="6912" max="6912" width="10.42578125" style="18" customWidth="1"/>
    <col min="6913" max="6914" width="6.5703125" style="18" bestFit="1" customWidth="1"/>
    <col min="6915" max="6915" width="72.140625" style="18" customWidth="1"/>
    <col min="6916" max="6916" width="4.42578125" style="18" bestFit="1" customWidth="1"/>
    <col min="6917" max="6917" width="10" style="18" bestFit="1" customWidth="1"/>
    <col min="6918" max="6919" width="12.7109375" style="18" customWidth="1"/>
    <col min="6920" max="6920" width="13.28515625" style="18" bestFit="1" customWidth="1"/>
    <col min="6921" max="6921" width="13.140625" style="18" customWidth="1"/>
    <col min="6922" max="6922" width="7.85546875" style="18" bestFit="1" customWidth="1"/>
    <col min="6923" max="6923" width="8.28515625" style="18" customWidth="1"/>
    <col min="6924" max="6924" width="10.5703125" style="18" customWidth="1"/>
    <col min="6925" max="7167" width="15.42578125" style="18"/>
    <col min="7168" max="7168" width="10.42578125" style="18" customWidth="1"/>
    <col min="7169" max="7170" width="6.5703125" style="18" bestFit="1" customWidth="1"/>
    <col min="7171" max="7171" width="72.140625" style="18" customWidth="1"/>
    <col min="7172" max="7172" width="4.42578125" style="18" bestFit="1" customWidth="1"/>
    <col min="7173" max="7173" width="10" style="18" bestFit="1" customWidth="1"/>
    <col min="7174" max="7175" width="12.7109375" style="18" customWidth="1"/>
    <col min="7176" max="7176" width="13.28515625" style="18" bestFit="1" customWidth="1"/>
    <col min="7177" max="7177" width="13.140625" style="18" customWidth="1"/>
    <col min="7178" max="7178" width="7.85546875" style="18" bestFit="1" customWidth="1"/>
    <col min="7179" max="7179" width="8.28515625" style="18" customWidth="1"/>
    <col min="7180" max="7180" width="10.5703125" style="18" customWidth="1"/>
    <col min="7181" max="7423" width="15.42578125" style="18"/>
    <col min="7424" max="7424" width="10.42578125" style="18" customWidth="1"/>
    <col min="7425" max="7426" width="6.5703125" style="18" bestFit="1" customWidth="1"/>
    <col min="7427" max="7427" width="72.140625" style="18" customWidth="1"/>
    <col min="7428" max="7428" width="4.42578125" style="18" bestFit="1" customWidth="1"/>
    <col min="7429" max="7429" width="10" style="18" bestFit="1" customWidth="1"/>
    <col min="7430" max="7431" width="12.7109375" style="18" customWidth="1"/>
    <col min="7432" max="7432" width="13.28515625" style="18" bestFit="1" customWidth="1"/>
    <col min="7433" max="7433" width="13.140625" style="18" customWidth="1"/>
    <col min="7434" max="7434" width="7.85546875" style="18" bestFit="1" customWidth="1"/>
    <col min="7435" max="7435" width="8.28515625" style="18" customWidth="1"/>
    <col min="7436" max="7436" width="10.5703125" style="18" customWidth="1"/>
    <col min="7437" max="7679" width="15.42578125" style="18"/>
    <col min="7680" max="7680" width="10.42578125" style="18" customWidth="1"/>
    <col min="7681" max="7682" width="6.5703125" style="18" bestFit="1" customWidth="1"/>
    <col min="7683" max="7683" width="72.140625" style="18" customWidth="1"/>
    <col min="7684" max="7684" width="4.42578125" style="18" bestFit="1" customWidth="1"/>
    <col min="7685" max="7685" width="10" style="18" bestFit="1" customWidth="1"/>
    <col min="7686" max="7687" width="12.7109375" style="18" customWidth="1"/>
    <col min="7688" max="7688" width="13.28515625" style="18" bestFit="1" customWidth="1"/>
    <col min="7689" max="7689" width="13.140625" style="18" customWidth="1"/>
    <col min="7690" max="7690" width="7.85546875" style="18" bestFit="1" customWidth="1"/>
    <col min="7691" max="7691" width="8.28515625" style="18" customWidth="1"/>
    <col min="7692" max="7692" width="10.5703125" style="18" customWidth="1"/>
    <col min="7693" max="7935" width="15.42578125" style="18"/>
    <col min="7936" max="7936" width="10.42578125" style="18" customWidth="1"/>
    <col min="7937" max="7938" width="6.5703125" style="18" bestFit="1" customWidth="1"/>
    <col min="7939" max="7939" width="72.140625" style="18" customWidth="1"/>
    <col min="7940" max="7940" width="4.42578125" style="18" bestFit="1" customWidth="1"/>
    <col min="7941" max="7941" width="10" style="18" bestFit="1" customWidth="1"/>
    <col min="7942" max="7943" width="12.7109375" style="18" customWidth="1"/>
    <col min="7944" max="7944" width="13.28515625" style="18" bestFit="1" customWidth="1"/>
    <col min="7945" max="7945" width="13.140625" style="18" customWidth="1"/>
    <col min="7946" max="7946" width="7.85546875" style="18" bestFit="1" customWidth="1"/>
    <col min="7947" max="7947" width="8.28515625" style="18" customWidth="1"/>
    <col min="7948" max="7948" width="10.5703125" style="18" customWidth="1"/>
    <col min="7949" max="8191" width="15.42578125" style="18"/>
    <col min="8192" max="8192" width="10.42578125" style="18" customWidth="1"/>
    <col min="8193" max="8194" width="6.5703125" style="18" bestFit="1" customWidth="1"/>
    <col min="8195" max="8195" width="72.140625" style="18" customWidth="1"/>
    <col min="8196" max="8196" width="4.42578125" style="18" bestFit="1" customWidth="1"/>
    <col min="8197" max="8197" width="10" style="18" bestFit="1" customWidth="1"/>
    <col min="8198" max="8199" width="12.7109375" style="18" customWidth="1"/>
    <col min="8200" max="8200" width="13.28515625" style="18" bestFit="1" customWidth="1"/>
    <col min="8201" max="8201" width="13.140625" style="18" customWidth="1"/>
    <col min="8202" max="8202" width="7.85546875" style="18" bestFit="1" customWidth="1"/>
    <col min="8203" max="8203" width="8.28515625" style="18" customWidth="1"/>
    <col min="8204" max="8204" width="10.5703125" style="18" customWidth="1"/>
    <col min="8205" max="8447" width="15.42578125" style="18"/>
    <col min="8448" max="8448" width="10.42578125" style="18" customWidth="1"/>
    <col min="8449" max="8450" width="6.5703125" style="18" bestFit="1" customWidth="1"/>
    <col min="8451" max="8451" width="72.140625" style="18" customWidth="1"/>
    <col min="8452" max="8452" width="4.42578125" style="18" bestFit="1" customWidth="1"/>
    <col min="8453" max="8453" width="10" style="18" bestFit="1" customWidth="1"/>
    <col min="8454" max="8455" width="12.7109375" style="18" customWidth="1"/>
    <col min="8456" max="8456" width="13.28515625" style="18" bestFit="1" customWidth="1"/>
    <col min="8457" max="8457" width="13.140625" style="18" customWidth="1"/>
    <col min="8458" max="8458" width="7.85546875" style="18" bestFit="1" customWidth="1"/>
    <col min="8459" max="8459" width="8.28515625" style="18" customWidth="1"/>
    <col min="8460" max="8460" width="10.5703125" style="18" customWidth="1"/>
    <col min="8461" max="8703" width="15.42578125" style="18"/>
    <col min="8704" max="8704" width="10.42578125" style="18" customWidth="1"/>
    <col min="8705" max="8706" width="6.5703125" style="18" bestFit="1" customWidth="1"/>
    <col min="8707" max="8707" width="72.140625" style="18" customWidth="1"/>
    <col min="8708" max="8708" width="4.42578125" style="18" bestFit="1" customWidth="1"/>
    <col min="8709" max="8709" width="10" style="18" bestFit="1" customWidth="1"/>
    <col min="8710" max="8711" width="12.7109375" style="18" customWidth="1"/>
    <col min="8712" max="8712" width="13.28515625" style="18" bestFit="1" customWidth="1"/>
    <col min="8713" max="8713" width="13.140625" style="18" customWidth="1"/>
    <col min="8714" max="8714" width="7.85546875" style="18" bestFit="1" customWidth="1"/>
    <col min="8715" max="8715" width="8.28515625" style="18" customWidth="1"/>
    <col min="8716" max="8716" width="10.5703125" style="18" customWidth="1"/>
    <col min="8717" max="8959" width="15.42578125" style="18"/>
    <col min="8960" max="8960" width="10.42578125" style="18" customWidth="1"/>
    <col min="8961" max="8962" width="6.5703125" style="18" bestFit="1" customWidth="1"/>
    <col min="8963" max="8963" width="72.140625" style="18" customWidth="1"/>
    <col min="8964" max="8964" width="4.42578125" style="18" bestFit="1" customWidth="1"/>
    <col min="8965" max="8965" width="10" style="18" bestFit="1" customWidth="1"/>
    <col min="8966" max="8967" width="12.7109375" style="18" customWidth="1"/>
    <col min="8968" max="8968" width="13.28515625" style="18" bestFit="1" customWidth="1"/>
    <col min="8969" max="8969" width="13.140625" style="18" customWidth="1"/>
    <col min="8970" max="8970" width="7.85546875" style="18" bestFit="1" customWidth="1"/>
    <col min="8971" max="8971" width="8.28515625" style="18" customWidth="1"/>
    <col min="8972" max="8972" width="10.5703125" style="18" customWidth="1"/>
    <col min="8973" max="9215" width="15.42578125" style="18"/>
    <col min="9216" max="9216" width="10.42578125" style="18" customWidth="1"/>
    <col min="9217" max="9218" width="6.5703125" style="18" bestFit="1" customWidth="1"/>
    <col min="9219" max="9219" width="72.140625" style="18" customWidth="1"/>
    <col min="9220" max="9220" width="4.42578125" style="18" bestFit="1" customWidth="1"/>
    <col min="9221" max="9221" width="10" style="18" bestFit="1" customWidth="1"/>
    <col min="9222" max="9223" width="12.7109375" style="18" customWidth="1"/>
    <col min="9224" max="9224" width="13.28515625" style="18" bestFit="1" customWidth="1"/>
    <col min="9225" max="9225" width="13.140625" style="18" customWidth="1"/>
    <col min="9226" max="9226" width="7.85546875" style="18" bestFit="1" customWidth="1"/>
    <col min="9227" max="9227" width="8.28515625" style="18" customWidth="1"/>
    <col min="9228" max="9228" width="10.5703125" style="18" customWidth="1"/>
    <col min="9229" max="9471" width="15.42578125" style="18"/>
    <col min="9472" max="9472" width="10.42578125" style="18" customWidth="1"/>
    <col min="9473" max="9474" width="6.5703125" style="18" bestFit="1" customWidth="1"/>
    <col min="9475" max="9475" width="72.140625" style="18" customWidth="1"/>
    <col min="9476" max="9476" width="4.42578125" style="18" bestFit="1" customWidth="1"/>
    <col min="9477" max="9477" width="10" style="18" bestFit="1" customWidth="1"/>
    <col min="9478" max="9479" width="12.7109375" style="18" customWidth="1"/>
    <col min="9480" max="9480" width="13.28515625" style="18" bestFit="1" customWidth="1"/>
    <col min="9481" max="9481" width="13.140625" style="18" customWidth="1"/>
    <col min="9482" max="9482" width="7.85546875" style="18" bestFit="1" customWidth="1"/>
    <col min="9483" max="9483" width="8.28515625" style="18" customWidth="1"/>
    <col min="9484" max="9484" width="10.5703125" style="18" customWidth="1"/>
    <col min="9485" max="9727" width="15.42578125" style="18"/>
    <col min="9728" max="9728" width="10.42578125" style="18" customWidth="1"/>
    <col min="9729" max="9730" width="6.5703125" style="18" bestFit="1" customWidth="1"/>
    <col min="9731" max="9731" width="72.140625" style="18" customWidth="1"/>
    <col min="9732" max="9732" width="4.42578125" style="18" bestFit="1" customWidth="1"/>
    <col min="9733" max="9733" width="10" style="18" bestFit="1" customWidth="1"/>
    <col min="9734" max="9735" width="12.7109375" style="18" customWidth="1"/>
    <col min="9736" max="9736" width="13.28515625" style="18" bestFit="1" customWidth="1"/>
    <col min="9737" max="9737" width="13.140625" style="18" customWidth="1"/>
    <col min="9738" max="9738" width="7.85546875" style="18" bestFit="1" customWidth="1"/>
    <col min="9739" max="9739" width="8.28515625" style="18" customWidth="1"/>
    <col min="9740" max="9740" width="10.5703125" style="18" customWidth="1"/>
    <col min="9741" max="9983" width="15.42578125" style="18"/>
    <col min="9984" max="9984" width="10.42578125" style="18" customWidth="1"/>
    <col min="9985" max="9986" width="6.5703125" style="18" bestFit="1" customWidth="1"/>
    <col min="9987" max="9987" width="72.140625" style="18" customWidth="1"/>
    <col min="9988" max="9988" width="4.42578125" style="18" bestFit="1" customWidth="1"/>
    <col min="9989" max="9989" width="10" style="18" bestFit="1" customWidth="1"/>
    <col min="9990" max="9991" width="12.7109375" style="18" customWidth="1"/>
    <col min="9992" max="9992" width="13.28515625" style="18" bestFit="1" customWidth="1"/>
    <col min="9993" max="9993" width="13.140625" style="18" customWidth="1"/>
    <col min="9994" max="9994" width="7.85546875" style="18" bestFit="1" customWidth="1"/>
    <col min="9995" max="9995" width="8.28515625" style="18" customWidth="1"/>
    <col min="9996" max="9996" width="10.5703125" style="18" customWidth="1"/>
    <col min="9997" max="10239" width="15.42578125" style="18"/>
    <col min="10240" max="10240" width="10.42578125" style="18" customWidth="1"/>
    <col min="10241" max="10242" width="6.5703125" style="18" bestFit="1" customWidth="1"/>
    <col min="10243" max="10243" width="72.140625" style="18" customWidth="1"/>
    <col min="10244" max="10244" width="4.42578125" style="18" bestFit="1" customWidth="1"/>
    <col min="10245" max="10245" width="10" style="18" bestFit="1" customWidth="1"/>
    <col min="10246" max="10247" width="12.7109375" style="18" customWidth="1"/>
    <col min="10248" max="10248" width="13.28515625" style="18" bestFit="1" customWidth="1"/>
    <col min="10249" max="10249" width="13.140625" style="18" customWidth="1"/>
    <col min="10250" max="10250" width="7.85546875" style="18" bestFit="1" customWidth="1"/>
    <col min="10251" max="10251" width="8.28515625" style="18" customWidth="1"/>
    <col min="10252" max="10252" width="10.5703125" style="18" customWidth="1"/>
    <col min="10253" max="10495" width="15.42578125" style="18"/>
    <col min="10496" max="10496" width="10.42578125" style="18" customWidth="1"/>
    <col min="10497" max="10498" width="6.5703125" style="18" bestFit="1" customWidth="1"/>
    <col min="10499" max="10499" width="72.140625" style="18" customWidth="1"/>
    <col min="10500" max="10500" width="4.42578125" style="18" bestFit="1" customWidth="1"/>
    <col min="10501" max="10501" width="10" style="18" bestFit="1" customWidth="1"/>
    <col min="10502" max="10503" width="12.7109375" style="18" customWidth="1"/>
    <col min="10504" max="10504" width="13.28515625" style="18" bestFit="1" customWidth="1"/>
    <col min="10505" max="10505" width="13.140625" style="18" customWidth="1"/>
    <col min="10506" max="10506" width="7.85546875" style="18" bestFit="1" customWidth="1"/>
    <col min="10507" max="10507" width="8.28515625" style="18" customWidth="1"/>
    <col min="10508" max="10508" width="10.5703125" style="18" customWidth="1"/>
    <col min="10509" max="10751" width="15.42578125" style="18"/>
    <col min="10752" max="10752" width="10.42578125" style="18" customWidth="1"/>
    <col min="10753" max="10754" width="6.5703125" style="18" bestFit="1" customWidth="1"/>
    <col min="10755" max="10755" width="72.140625" style="18" customWidth="1"/>
    <col min="10756" max="10756" width="4.42578125" style="18" bestFit="1" customWidth="1"/>
    <col min="10757" max="10757" width="10" style="18" bestFit="1" customWidth="1"/>
    <col min="10758" max="10759" width="12.7109375" style="18" customWidth="1"/>
    <col min="10760" max="10760" width="13.28515625" style="18" bestFit="1" customWidth="1"/>
    <col min="10761" max="10761" width="13.140625" style="18" customWidth="1"/>
    <col min="10762" max="10762" width="7.85546875" style="18" bestFit="1" customWidth="1"/>
    <col min="10763" max="10763" width="8.28515625" style="18" customWidth="1"/>
    <col min="10764" max="10764" width="10.5703125" style="18" customWidth="1"/>
    <col min="10765" max="11007" width="15.42578125" style="18"/>
    <col min="11008" max="11008" width="10.42578125" style="18" customWidth="1"/>
    <col min="11009" max="11010" width="6.5703125" style="18" bestFit="1" customWidth="1"/>
    <col min="11011" max="11011" width="72.140625" style="18" customWidth="1"/>
    <col min="11012" max="11012" width="4.42578125" style="18" bestFit="1" customWidth="1"/>
    <col min="11013" max="11013" width="10" style="18" bestFit="1" customWidth="1"/>
    <col min="11014" max="11015" width="12.7109375" style="18" customWidth="1"/>
    <col min="11016" max="11016" width="13.28515625" style="18" bestFit="1" customWidth="1"/>
    <col min="11017" max="11017" width="13.140625" style="18" customWidth="1"/>
    <col min="11018" max="11018" width="7.85546875" style="18" bestFit="1" customWidth="1"/>
    <col min="11019" max="11019" width="8.28515625" style="18" customWidth="1"/>
    <col min="11020" max="11020" width="10.5703125" style="18" customWidth="1"/>
    <col min="11021" max="11263" width="15.42578125" style="18"/>
    <col min="11264" max="11264" width="10.42578125" style="18" customWidth="1"/>
    <col min="11265" max="11266" width="6.5703125" style="18" bestFit="1" customWidth="1"/>
    <col min="11267" max="11267" width="72.140625" style="18" customWidth="1"/>
    <col min="11268" max="11268" width="4.42578125" style="18" bestFit="1" customWidth="1"/>
    <col min="11269" max="11269" width="10" style="18" bestFit="1" customWidth="1"/>
    <col min="11270" max="11271" width="12.7109375" style="18" customWidth="1"/>
    <col min="11272" max="11272" width="13.28515625" style="18" bestFit="1" customWidth="1"/>
    <col min="11273" max="11273" width="13.140625" style="18" customWidth="1"/>
    <col min="11274" max="11274" width="7.85546875" style="18" bestFit="1" customWidth="1"/>
    <col min="11275" max="11275" width="8.28515625" style="18" customWidth="1"/>
    <col min="11276" max="11276" width="10.5703125" style="18" customWidth="1"/>
    <col min="11277" max="11519" width="15.42578125" style="18"/>
    <col min="11520" max="11520" width="10.42578125" style="18" customWidth="1"/>
    <col min="11521" max="11522" width="6.5703125" style="18" bestFit="1" customWidth="1"/>
    <col min="11523" max="11523" width="72.140625" style="18" customWidth="1"/>
    <col min="11524" max="11524" width="4.42578125" style="18" bestFit="1" customWidth="1"/>
    <col min="11525" max="11525" width="10" style="18" bestFit="1" customWidth="1"/>
    <col min="11526" max="11527" width="12.7109375" style="18" customWidth="1"/>
    <col min="11528" max="11528" width="13.28515625" style="18" bestFit="1" customWidth="1"/>
    <col min="11529" max="11529" width="13.140625" style="18" customWidth="1"/>
    <col min="11530" max="11530" width="7.85546875" style="18" bestFit="1" customWidth="1"/>
    <col min="11531" max="11531" width="8.28515625" style="18" customWidth="1"/>
    <col min="11532" max="11532" width="10.5703125" style="18" customWidth="1"/>
    <col min="11533" max="11775" width="15.42578125" style="18"/>
    <col min="11776" max="11776" width="10.42578125" style="18" customWidth="1"/>
    <col min="11777" max="11778" width="6.5703125" style="18" bestFit="1" customWidth="1"/>
    <col min="11779" max="11779" width="72.140625" style="18" customWidth="1"/>
    <col min="11780" max="11780" width="4.42578125" style="18" bestFit="1" customWidth="1"/>
    <col min="11781" max="11781" width="10" style="18" bestFit="1" customWidth="1"/>
    <col min="11782" max="11783" width="12.7109375" style="18" customWidth="1"/>
    <col min="11784" max="11784" width="13.28515625" style="18" bestFit="1" customWidth="1"/>
    <col min="11785" max="11785" width="13.140625" style="18" customWidth="1"/>
    <col min="11786" max="11786" width="7.85546875" style="18" bestFit="1" customWidth="1"/>
    <col min="11787" max="11787" width="8.28515625" style="18" customWidth="1"/>
    <col min="11788" max="11788" width="10.5703125" style="18" customWidth="1"/>
    <col min="11789" max="12031" width="15.42578125" style="18"/>
    <col min="12032" max="12032" width="10.42578125" style="18" customWidth="1"/>
    <col min="12033" max="12034" width="6.5703125" style="18" bestFit="1" customWidth="1"/>
    <col min="12035" max="12035" width="72.140625" style="18" customWidth="1"/>
    <col min="12036" max="12036" width="4.42578125" style="18" bestFit="1" customWidth="1"/>
    <col min="12037" max="12037" width="10" style="18" bestFit="1" customWidth="1"/>
    <col min="12038" max="12039" width="12.7109375" style="18" customWidth="1"/>
    <col min="12040" max="12040" width="13.28515625" style="18" bestFit="1" customWidth="1"/>
    <col min="12041" max="12041" width="13.140625" style="18" customWidth="1"/>
    <col min="12042" max="12042" width="7.85546875" style="18" bestFit="1" customWidth="1"/>
    <col min="12043" max="12043" width="8.28515625" style="18" customWidth="1"/>
    <col min="12044" max="12044" width="10.5703125" style="18" customWidth="1"/>
    <col min="12045" max="12287" width="15.42578125" style="18"/>
    <col min="12288" max="12288" width="10.42578125" style="18" customWidth="1"/>
    <col min="12289" max="12290" width="6.5703125" style="18" bestFit="1" customWidth="1"/>
    <col min="12291" max="12291" width="72.140625" style="18" customWidth="1"/>
    <col min="12292" max="12292" width="4.42578125" style="18" bestFit="1" customWidth="1"/>
    <col min="12293" max="12293" width="10" style="18" bestFit="1" customWidth="1"/>
    <col min="12294" max="12295" width="12.7109375" style="18" customWidth="1"/>
    <col min="12296" max="12296" width="13.28515625" style="18" bestFit="1" customWidth="1"/>
    <col min="12297" max="12297" width="13.140625" style="18" customWidth="1"/>
    <col min="12298" max="12298" width="7.85546875" style="18" bestFit="1" customWidth="1"/>
    <col min="12299" max="12299" width="8.28515625" style="18" customWidth="1"/>
    <col min="12300" max="12300" width="10.5703125" style="18" customWidth="1"/>
    <col min="12301" max="12543" width="15.42578125" style="18"/>
    <col min="12544" max="12544" width="10.42578125" style="18" customWidth="1"/>
    <col min="12545" max="12546" width="6.5703125" style="18" bestFit="1" customWidth="1"/>
    <col min="12547" max="12547" width="72.140625" style="18" customWidth="1"/>
    <col min="12548" max="12548" width="4.42578125" style="18" bestFit="1" customWidth="1"/>
    <col min="12549" max="12549" width="10" style="18" bestFit="1" customWidth="1"/>
    <col min="12550" max="12551" width="12.7109375" style="18" customWidth="1"/>
    <col min="12552" max="12552" width="13.28515625" style="18" bestFit="1" customWidth="1"/>
    <col min="12553" max="12553" width="13.140625" style="18" customWidth="1"/>
    <col min="12554" max="12554" width="7.85546875" style="18" bestFit="1" customWidth="1"/>
    <col min="12555" max="12555" width="8.28515625" style="18" customWidth="1"/>
    <col min="12556" max="12556" width="10.5703125" style="18" customWidth="1"/>
    <col min="12557" max="12799" width="15.42578125" style="18"/>
    <col min="12800" max="12800" width="10.42578125" style="18" customWidth="1"/>
    <col min="12801" max="12802" width="6.5703125" style="18" bestFit="1" customWidth="1"/>
    <col min="12803" max="12803" width="72.140625" style="18" customWidth="1"/>
    <col min="12804" max="12804" width="4.42578125" style="18" bestFit="1" customWidth="1"/>
    <col min="12805" max="12805" width="10" style="18" bestFit="1" customWidth="1"/>
    <col min="12806" max="12807" width="12.7109375" style="18" customWidth="1"/>
    <col min="12808" max="12808" width="13.28515625" style="18" bestFit="1" customWidth="1"/>
    <col min="12809" max="12809" width="13.140625" style="18" customWidth="1"/>
    <col min="12810" max="12810" width="7.85546875" style="18" bestFit="1" customWidth="1"/>
    <col min="12811" max="12811" width="8.28515625" style="18" customWidth="1"/>
    <col min="12812" max="12812" width="10.5703125" style="18" customWidth="1"/>
    <col min="12813" max="13055" width="15.42578125" style="18"/>
    <col min="13056" max="13056" width="10.42578125" style="18" customWidth="1"/>
    <col min="13057" max="13058" width="6.5703125" style="18" bestFit="1" customWidth="1"/>
    <col min="13059" max="13059" width="72.140625" style="18" customWidth="1"/>
    <col min="13060" max="13060" width="4.42578125" style="18" bestFit="1" customWidth="1"/>
    <col min="13061" max="13061" width="10" style="18" bestFit="1" customWidth="1"/>
    <col min="13062" max="13063" width="12.7109375" style="18" customWidth="1"/>
    <col min="13064" max="13064" width="13.28515625" style="18" bestFit="1" customWidth="1"/>
    <col min="13065" max="13065" width="13.140625" style="18" customWidth="1"/>
    <col min="13066" max="13066" width="7.85546875" style="18" bestFit="1" customWidth="1"/>
    <col min="13067" max="13067" width="8.28515625" style="18" customWidth="1"/>
    <col min="13068" max="13068" width="10.5703125" style="18" customWidth="1"/>
    <col min="13069" max="13311" width="15.42578125" style="18"/>
    <col min="13312" max="13312" width="10.42578125" style="18" customWidth="1"/>
    <col min="13313" max="13314" width="6.5703125" style="18" bestFit="1" customWidth="1"/>
    <col min="13315" max="13315" width="72.140625" style="18" customWidth="1"/>
    <col min="13316" max="13316" width="4.42578125" style="18" bestFit="1" customWidth="1"/>
    <col min="13317" max="13317" width="10" style="18" bestFit="1" customWidth="1"/>
    <col min="13318" max="13319" width="12.7109375" style="18" customWidth="1"/>
    <col min="13320" max="13320" width="13.28515625" style="18" bestFit="1" customWidth="1"/>
    <col min="13321" max="13321" width="13.140625" style="18" customWidth="1"/>
    <col min="13322" max="13322" width="7.85546875" style="18" bestFit="1" customWidth="1"/>
    <col min="13323" max="13323" width="8.28515625" style="18" customWidth="1"/>
    <col min="13324" max="13324" width="10.5703125" style="18" customWidth="1"/>
    <col min="13325" max="13567" width="15.42578125" style="18"/>
    <col min="13568" max="13568" width="10.42578125" style="18" customWidth="1"/>
    <col min="13569" max="13570" width="6.5703125" style="18" bestFit="1" customWidth="1"/>
    <col min="13571" max="13571" width="72.140625" style="18" customWidth="1"/>
    <col min="13572" max="13572" width="4.42578125" style="18" bestFit="1" customWidth="1"/>
    <col min="13573" max="13573" width="10" style="18" bestFit="1" customWidth="1"/>
    <col min="13574" max="13575" width="12.7109375" style="18" customWidth="1"/>
    <col min="13576" max="13576" width="13.28515625" style="18" bestFit="1" customWidth="1"/>
    <col min="13577" max="13577" width="13.140625" style="18" customWidth="1"/>
    <col min="13578" max="13578" width="7.85546875" style="18" bestFit="1" customWidth="1"/>
    <col min="13579" max="13579" width="8.28515625" style="18" customWidth="1"/>
    <col min="13580" max="13580" width="10.5703125" style="18" customWidth="1"/>
    <col min="13581" max="13823" width="15.42578125" style="18"/>
    <col min="13824" max="13824" width="10.42578125" style="18" customWidth="1"/>
    <col min="13825" max="13826" width="6.5703125" style="18" bestFit="1" customWidth="1"/>
    <col min="13827" max="13827" width="72.140625" style="18" customWidth="1"/>
    <col min="13828" max="13828" width="4.42578125" style="18" bestFit="1" customWidth="1"/>
    <col min="13829" max="13829" width="10" style="18" bestFit="1" customWidth="1"/>
    <col min="13830" max="13831" width="12.7109375" style="18" customWidth="1"/>
    <col min="13832" max="13832" width="13.28515625" style="18" bestFit="1" customWidth="1"/>
    <col min="13833" max="13833" width="13.140625" style="18" customWidth="1"/>
    <col min="13834" max="13834" width="7.85546875" style="18" bestFit="1" customWidth="1"/>
    <col min="13835" max="13835" width="8.28515625" style="18" customWidth="1"/>
    <col min="13836" max="13836" width="10.5703125" style="18" customWidth="1"/>
    <col min="13837" max="14079" width="15.42578125" style="18"/>
    <col min="14080" max="14080" width="10.42578125" style="18" customWidth="1"/>
    <col min="14081" max="14082" width="6.5703125" style="18" bestFit="1" customWidth="1"/>
    <col min="14083" max="14083" width="72.140625" style="18" customWidth="1"/>
    <col min="14084" max="14084" width="4.42578125" style="18" bestFit="1" customWidth="1"/>
    <col min="14085" max="14085" width="10" style="18" bestFit="1" customWidth="1"/>
    <col min="14086" max="14087" width="12.7109375" style="18" customWidth="1"/>
    <col min="14088" max="14088" width="13.28515625" style="18" bestFit="1" customWidth="1"/>
    <col min="14089" max="14089" width="13.140625" style="18" customWidth="1"/>
    <col min="14090" max="14090" width="7.85546875" style="18" bestFit="1" customWidth="1"/>
    <col min="14091" max="14091" width="8.28515625" style="18" customWidth="1"/>
    <col min="14092" max="14092" width="10.5703125" style="18" customWidth="1"/>
    <col min="14093" max="14335" width="15.42578125" style="18"/>
    <col min="14336" max="14336" width="10.42578125" style="18" customWidth="1"/>
    <col min="14337" max="14338" width="6.5703125" style="18" bestFit="1" customWidth="1"/>
    <col min="14339" max="14339" width="72.140625" style="18" customWidth="1"/>
    <col min="14340" max="14340" width="4.42578125" style="18" bestFit="1" customWidth="1"/>
    <col min="14341" max="14341" width="10" style="18" bestFit="1" customWidth="1"/>
    <col min="14342" max="14343" width="12.7109375" style="18" customWidth="1"/>
    <col min="14344" max="14344" width="13.28515625" style="18" bestFit="1" customWidth="1"/>
    <col min="14345" max="14345" width="13.140625" style="18" customWidth="1"/>
    <col min="14346" max="14346" width="7.85546875" style="18" bestFit="1" customWidth="1"/>
    <col min="14347" max="14347" width="8.28515625" style="18" customWidth="1"/>
    <col min="14348" max="14348" width="10.5703125" style="18" customWidth="1"/>
    <col min="14349" max="14591" width="15.42578125" style="18"/>
    <col min="14592" max="14592" width="10.42578125" style="18" customWidth="1"/>
    <col min="14593" max="14594" width="6.5703125" style="18" bestFit="1" customWidth="1"/>
    <col min="14595" max="14595" width="72.140625" style="18" customWidth="1"/>
    <col min="14596" max="14596" width="4.42578125" style="18" bestFit="1" customWidth="1"/>
    <col min="14597" max="14597" width="10" style="18" bestFit="1" customWidth="1"/>
    <col min="14598" max="14599" width="12.7109375" style="18" customWidth="1"/>
    <col min="14600" max="14600" width="13.28515625" style="18" bestFit="1" customWidth="1"/>
    <col min="14601" max="14601" width="13.140625" style="18" customWidth="1"/>
    <col min="14602" max="14602" width="7.85546875" style="18" bestFit="1" customWidth="1"/>
    <col min="14603" max="14603" width="8.28515625" style="18" customWidth="1"/>
    <col min="14604" max="14604" width="10.5703125" style="18" customWidth="1"/>
    <col min="14605" max="14847" width="15.42578125" style="18"/>
    <col min="14848" max="14848" width="10.42578125" style="18" customWidth="1"/>
    <col min="14849" max="14850" width="6.5703125" style="18" bestFit="1" customWidth="1"/>
    <col min="14851" max="14851" width="72.140625" style="18" customWidth="1"/>
    <col min="14852" max="14852" width="4.42578125" style="18" bestFit="1" customWidth="1"/>
    <col min="14853" max="14853" width="10" style="18" bestFit="1" customWidth="1"/>
    <col min="14854" max="14855" width="12.7109375" style="18" customWidth="1"/>
    <col min="14856" max="14856" width="13.28515625" style="18" bestFit="1" customWidth="1"/>
    <col min="14857" max="14857" width="13.140625" style="18" customWidth="1"/>
    <col min="14858" max="14858" width="7.85546875" style="18" bestFit="1" customWidth="1"/>
    <col min="14859" max="14859" width="8.28515625" style="18" customWidth="1"/>
    <col min="14860" max="14860" width="10.5703125" style="18" customWidth="1"/>
    <col min="14861" max="15103" width="15.42578125" style="18"/>
    <col min="15104" max="15104" width="10.42578125" style="18" customWidth="1"/>
    <col min="15105" max="15106" width="6.5703125" style="18" bestFit="1" customWidth="1"/>
    <col min="15107" max="15107" width="72.140625" style="18" customWidth="1"/>
    <col min="15108" max="15108" width="4.42578125" style="18" bestFit="1" customWidth="1"/>
    <col min="15109" max="15109" width="10" style="18" bestFit="1" customWidth="1"/>
    <col min="15110" max="15111" width="12.7109375" style="18" customWidth="1"/>
    <col min="15112" max="15112" width="13.28515625" style="18" bestFit="1" customWidth="1"/>
    <col min="15113" max="15113" width="13.140625" style="18" customWidth="1"/>
    <col min="15114" max="15114" width="7.85546875" style="18" bestFit="1" customWidth="1"/>
    <col min="15115" max="15115" width="8.28515625" style="18" customWidth="1"/>
    <col min="15116" max="15116" width="10.5703125" style="18" customWidth="1"/>
    <col min="15117" max="15359" width="15.42578125" style="18"/>
    <col min="15360" max="15360" width="10.42578125" style="18" customWidth="1"/>
    <col min="15361" max="15362" width="6.5703125" style="18" bestFit="1" customWidth="1"/>
    <col min="15363" max="15363" width="72.140625" style="18" customWidth="1"/>
    <col min="15364" max="15364" width="4.42578125" style="18" bestFit="1" customWidth="1"/>
    <col min="15365" max="15365" width="10" style="18" bestFit="1" customWidth="1"/>
    <col min="15366" max="15367" width="12.7109375" style="18" customWidth="1"/>
    <col min="15368" max="15368" width="13.28515625" style="18" bestFit="1" customWidth="1"/>
    <col min="15369" max="15369" width="13.140625" style="18" customWidth="1"/>
    <col min="15370" max="15370" width="7.85546875" style="18" bestFit="1" customWidth="1"/>
    <col min="15371" max="15371" width="8.28515625" style="18" customWidth="1"/>
    <col min="15372" max="15372" width="10.5703125" style="18" customWidth="1"/>
    <col min="15373" max="15615" width="15.42578125" style="18"/>
    <col min="15616" max="15616" width="10.42578125" style="18" customWidth="1"/>
    <col min="15617" max="15618" width="6.5703125" style="18" bestFit="1" customWidth="1"/>
    <col min="15619" max="15619" width="72.140625" style="18" customWidth="1"/>
    <col min="15620" max="15620" width="4.42578125" style="18" bestFit="1" customWidth="1"/>
    <col min="15621" max="15621" width="10" style="18" bestFit="1" customWidth="1"/>
    <col min="15622" max="15623" width="12.7109375" style="18" customWidth="1"/>
    <col min="15624" max="15624" width="13.28515625" style="18" bestFit="1" customWidth="1"/>
    <col min="15625" max="15625" width="13.140625" style="18" customWidth="1"/>
    <col min="15626" max="15626" width="7.85546875" style="18" bestFit="1" customWidth="1"/>
    <col min="15627" max="15627" width="8.28515625" style="18" customWidth="1"/>
    <col min="15628" max="15628" width="10.5703125" style="18" customWidth="1"/>
    <col min="15629" max="15871" width="15.42578125" style="18"/>
    <col min="15872" max="15872" width="10.42578125" style="18" customWidth="1"/>
    <col min="15873" max="15874" width="6.5703125" style="18" bestFit="1" customWidth="1"/>
    <col min="15875" max="15875" width="72.140625" style="18" customWidth="1"/>
    <col min="15876" max="15876" width="4.42578125" style="18" bestFit="1" customWidth="1"/>
    <col min="15877" max="15877" width="10" style="18" bestFit="1" customWidth="1"/>
    <col min="15878" max="15879" width="12.7109375" style="18" customWidth="1"/>
    <col min="15880" max="15880" width="13.28515625" style="18" bestFit="1" customWidth="1"/>
    <col min="15881" max="15881" width="13.140625" style="18" customWidth="1"/>
    <col min="15882" max="15882" width="7.85546875" style="18" bestFit="1" customWidth="1"/>
    <col min="15883" max="15883" width="8.28515625" style="18" customWidth="1"/>
    <col min="15884" max="15884" width="10.5703125" style="18" customWidth="1"/>
    <col min="15885" max="16127" width="15.42578125" style="18"/>
    <col min="16128" max="16128" width="10.42578125" style="18" customWidth="1"/>
    <col min="16129" max="16130" width="6.5703125" style="18" bestFit="1" customWidth="1"/>
    <col min="16131" max="16131" width="72.140625" style="18" customWidth="1"/>
    <col min="16132" max="16132" width="4.42578125" style="18" bestFit="1" customWidth="1"/>
    <col min="16133" max="16133" width="10" style="18" bestFit="1" customWidth="1"/>
    <col min="16134" max="16135" width="12.7109375" style="18" customWidth="1"/>
    <col min="16136" max="16136" width="13.28515625" style="18" bestFit="1" customWidth="1"/>
    <col min="16137" max="16137" width="13.140625" style="18" customWidth="1"/>
    <col min="16138" max="16138" width="7.85546875" style="18" bestFit="1" customWidth="1"/>
    <col min="16139" max="16139" width="8.28515625" style="18" customWidth="1"/>
    <col min="16140" max="16140" width="10.5703125" style="18" customWidth="1"/>
    <col min="16141" max="16384" width="15.42578125" style="18"/>
  </cols>
  <sheetData>
    <row r="1" spans="1:20" ht="65.099999999999994" customHeight="1" x14ac:dyDescent="0.5">
      <c r="A1" s="294" t="s">
        <v>464</v>
      </c>
      <c r="B1" s="295"/>
      <c r="C1" s="295"/>
      <c r="D1" s="295"/>
      <c r="E1" s="295"/>
      <c r="F1" s="295"/>
      <c r="G1" s="295"/>
      <c r="H1" s="296"/>
      <c r="I1" s="187" t="s">
        <v>129</v>
      </c>
      <c r="J1" s="185"/>
    </row>
    <row r="2" spans="1:20" ht="15" customHeight="1" x14ac:dyDescent="0.2">
      <c r="A2" s="275" t="s">
        <v>459</v>
      </c>
      <c r="B2" s="277"/>
      <c r="C2" s="277"/>
      <c r="D2" s="277"/>
      <c r="E2" s="19" t="s">
        <v>13</v>
      </c>
      <c r="F2" s="111">
        <v>0.23319999999999999</v>
      </c>
      <c r="H2" s="112"/>
    </row>
    <row r="3" spans="1:20" ht="15" customHeight="1" x14ac:dyDescent="0.2">
      <c r="A3" s="302" t="s">
        <v>461</v>
      </c>
      <c r="B3" s="303"/>
      <c r="C3" s="303"/>
      <c r="D3" s="303"/>
      <c r="E3" s="304" t="s">
        <v>465</v>
      </c>
      <c r="F3" s="305"/>
      <c r="G3" s="305"/>
      <c r="H3" s="306"/>
    </row>
    <row r="4" spans="1:20" ht="15" customHeight="1" x14ac:dyDescent="0.2">
      <c r="A4" s="213" t="s">
        <v>164</v>
      </c>
      <c r="B4" s="310">
        <v>1.1100000000000001</v>
      </c>
      <c r="C4" s="310"/>
      <c r="D4" s="216"/>
      <c r="E4" s="307"/>
      <c r="F4" s="308"/>
      <c r="G4" s="308"/>
      <c r="H4" s="309"/>
    </row>
    <row r="5" spans="1:20" ht="15" customHeight="1" x14ac:dyDescent="0.2">
      <c r="A5" s="20" t="s">
        <v>14</v>
      </c>
      <c r="B5" s="21"/>
      <c r="C5" s="297">
        <v>8</v>
      </c>
      <c r="D5" s="298"/>
      <c r="E5" s="299" t="s">
        <v>133</v>
      </c>
      <c r="F5" s="300"/>
      <c r="G5" s="300"/>
      <c r="H5" s="301"/>
    </row>
    <row r="6" spans="1:20" ht="33.75" x14ac:dyDescent="0.2">
      <c r="A6" s="126" t="s">
        <v>0</v>
      </c>
      <c r="B6" s="22" t="s">
        <v>15</v>
      </c>
      <c r="C6" s="22" t="s">
        <v>1</v>
      </c>
      <c r="D6" s="22" t="s">
        <v>16</v>
      </c>
      <c r="E6" s="22" t="s">
        <v>17</v>
      </c>
      <c r="F6" s="22" t="s">
        <v>18</v>
      </c>
      <c r="G6" s="22" t="s">
        <v>19</v>
      </c>
      <c r="H6" s="127" t="s">
        <v>20</v>
      </c>
    </row>
    <row r="7" spans="1:20" ht="15" customHeight="1" x14ac:dyDescent="0.2">
      <c r="A7" s="282"/>
      <c r="B7" s="283"/>
      <c r="C7" s="98" t="s">
        <v>5</v>
      </c>
      <c r="D7" s="99" t="s">
        <v>27</v>
      </c>
      <c r="E7" s="100"/>
      <c r="F7" s="100"/>
      <c r="G7" s="100"/>
      <c r="H7" s="102"/>
      <c r="I7" s="36">
        <f>H30</f>
        <v>0</v>
      </c>
    </row>
    <row r="8" spans="1:20" ht="15" customHeight="1" x14ac:dyDescent="0.2">
      <c r="A8" s="214"/>
      <c r="B8" s="215"/>
      <c r="C8" s="98" t="s">
        <v>87</v>
      </c>
      <c r="D8" s="99" t="s">
        <v>134</v>
      </c>
      <c r="E8" s="100"/>
      <c r="F8" s="100"/>
      <c r="G8" s="100"/>
      <c r="H8" s="102"/>
      <c r="I8" s="36"/>
    </row>
    <row r="9" spans="1:20" ht="22.5" x14ac:dyDescent="0.2">
      <c r="A9" s="217">
        <v>41500</v>
      </c>
      <c r="B9" s="34" t="s">
        <v>132</v>
      </c>
      <c r="C9" s="34" t="s">
        <v>135</v>
      </c>
      <c r="D9" s="25" t="s">
        <v>334</v>
      </c>
      <c r="E9" s="26" t="s">
        <v>335</v>
      </c>
      <c r="F9" s="35">
        <v>18</v>
      </c>
      <c r="G9" s="26"/>
      <c r="H9" s="218">
        <f>ROUND(ROUND(F9,2)*ROUND(G9,2),2)</f>
        <v>0</v>
      </c>
      <c r="I9" s="36"/>
      <c r="O9" s="109"/>
      <c r="P9" s="109"/>
      <c r="T9" s="264"/>
    </row>
    <row r="10" spans="1:20" ht="22.5" x14ac:dyDescent="0.2">
      <c r="A10" s="37">
        <v>42511</v>
      </c>
      <c r="B10" s="24" t="s">
        <v>132</v>
      </c>
      <c r="C10" s="34" t="s">
        <v>136</v>
      </c>
      <c r="D10" s="25" t="s">
        <v>336</v>
      </c>
      <c r="E10" s="26" t="s">
        <v>337</v>
      </c>
      <c r="F10" s="35">
        <v>8</v>
      </c>
      <c r="G10" s="26"/>
      <c r="H10" s="27">
        <f>ROUND(ROUND(F10,2)*ROUND(G10,2),2)</f>
        <v>0</v>
      </c>
      <c r="I10" s="36"/>
      <c r="O10" s="109"/>
      <c r="P10" s="109"/>
      <c r="T10" s="264"/>
    </row>
    <row r="11" spans="1:20" ht="22.5" x14ac:dyDescent="0.2">
      <c r="A11" s="37">
        <v>41579</v>
      </c>
      <c r="B11" s="24" t="s">
        <v>132</v>
      </c>
      <c r="C11" s="34" t="s">
        <v>137</v>
      </c>
      <c r="D11" s="25" t="s">
        <v>338</v>
      </c>
      <c r="E11" s="26" t="s">
        <v>337</v>
      </c>
      <c r="F11" s="35">
        <v>8</v>
      </c>
      <c r="G11" s="26"/>
      <c r="H11" s="27">
        <f>ROUND(ROUND(F11,2)*ROUND(G11,2),2)</f>
        <v>0</v>
      </c>
      <c r="I11" s="36"/>
      <c r="O11" s="109"/>
      <c r="P11" s="109"/>
      <c r="T11" s="264"/>
    </row>
    <row r="12" spans="1:20" ht="22.5" x14ac:dyDescent="0.2">
      <c r="A12" s="37">
        <v>41678</v>
      </c>
      <c r="B12" s="24" t="s">
        <v>132</v>
      </c>
      <c r="C12" s="34" t="s">
        <v>138</v>
      </c>
      <c r="D12" s="25" t="s">
        <v>339</v>
      </c>
      <c r="E12" s="26" t="s">
        <v>337</v>
      </c>
      <c r="F12" s="35">
        <v>8</v>
      </c>
      <c r="G12" s="26"/>
      <c r="H12" s="27">
        <f>ROUND(ROUND(F12,2)*ROUND(G12,2),2)</f>
        <v>0</v>
      </c>
      <c r="I12" s="36"/>
      <c r="O12" s="109"/>
      <c r="P12" s="109"/>
      <c r="T12" s="264"/>
    </row>
    <row r="13" spans="1:20" ht="22.5" x14ac:dyDescent="0.2">
      <c r="A13" s="37">
        <v>41580</v>
      </c>
      <c r="B13" s="24" t="s">
        <v>132</v>
      </c>
      <c r="C13" s="34" t="s">
        <v>139</v>
      </c>
      <c r="D13" s="25" t="s">
        <v>340</v>
      </c>
      <c r="E13" s="26" t="s">
        <v>337</v>
      </c>
      <c r="F13" s="35">
        <v>8</v>
      </c>
      <c r="G13" s="26"/>
      <c r="H13" s="27">
        <f>ROUND(ROUND(F13,2)*ROUND(G13,2),2)</f>
        <v>0</v>
      </c>
      <c r="I13" s="36"/>
      <c r="O13" s="109"/>
      <c r="P13" s="109"/>
      <c r="T13" s="264"/>
    </row>
    <row r="14" spans="1:20" ht="22.5" x14ac:dyDescent="0.2">
      <c r="A14" s="37">
        <v>41501</v>
      </c>
      <c r="B14" s="24" t="s">
        <v>132</v>
      </c>
      <c r="C14" s="34" t="s">
        <v>140</v>
      </c>
      <c r="D14" s="25" t="s">
        <v>341</v>
      </c>
      <c r="E14" s="26" t="s">
        <v>263</v>
      </c>
      <c r="F14" s="35">
        <v>25</v>
      </c>
      <c r="G14" s="26"/>
      <c r="H14" s="27">
        <f>ROUND(ROUND(F14,2)*ROUND(G14,2),2)</f>
        <v>0</v>
      </c>
      <c r="I14" s="36"/>
      <c r="O14" s="109"/>
      <c r="P14" s="109"/>
      <c r="T14" s="264"/>
    </row>
    <row r="15" spans="1:20" ht="22.5" x14ac:dyDescent="0.2">
      <c r="A15" s="37">
        <v>41499</v>
      </c>
      <c r="B15" s="24" t="s">
        <v>132</v>
      </c>
      <c r="C15" s="34" t="s">
        <v>141</v>
      </c>
      <c r="D15" s="25" t="s">
        <v>342</v>
      </c>
      <c r="E15" s="26" t="s">
        <v>263</v>
      </c>
      <c r="F15" s="35">
        <v>25</v>
      </c>
      <c r="G15" s="26"/>
      <c r="H15" s="27">
        <f>ROUND(ROUND(F15,2)*ROUND(G15,2),2)</f>
        <v>0</v>
      </c>
      <c r="I15" s="36"/>
      <c r="O15" s="109"/>
      <c r="P15" s="109"/>
      <c r="T15" s="264"/>
    </row>
    <row r="16" spans="1:20" ht="22.5" x14ac:dyDescent="0.2">
      <c r="A16" s="37">
        <v>41503</v>
      </c>
      <c r="B16" s="24" t="s">
        <v>132</v>
      </c>
      <c r="C16" s="34" t="s">
        <v>142</v>
      </c>
      <c r="D16" s="25" t="s">
        <v>343</v>
      </c>
      <c r="E16" s="26" t="s">
        <v>263</v>
      </c>
      <c r="F16" s="35">
        <v>20</v>
      </c>
      <c r="G16" s="26"/>
      <c r="H16" s="27">
        <f>ROUND(ROUND(F16,2)*ROUND(G16,2),2)</f>
        <v>0</v>
      </c>
      <c r="I16" s="36"/>
      <c r="O16" s="109"/>
      <c r="P16" s="109"/>
      <c r="T16" s="264"/>
    </row>
    <row r="17" spans="1:20" ht="22.5" x14ac:dyDescent="0.2">
      <c r="A17" s="37">
        <v>41527</v>
      </c>
      <c r="B17" s="24" t="s">
        <v>132</v>
      </c>
      <c r="C17" s="34" t="s">
        <v>143</v>
      </c>
      <c r="D17" s="25" t="s">
        <v>344</v>
      </c>
      <c r="E17" s="26" t="s">
        <v>345</v>
      </c>
      <c r="F17" s="35">
        <v>2</v>
      </c>
      <c r="G17" s="26"/>
      <c r="H17" s="27">
        <f>ROUND(ROUND(F17,2)*ROUND(G17,2),2)</f>
        <v>0</v>
      </c>
      <c r="I17" s="36"/>
      <c r="O17" s="109"/>
      <c r="P17" s="109"/>
      <c r="T17" s="264"/>
    </row>
    <row r="18" spans="1:20" ht="22.5" x14ac:dyDescent="0.2">
      <c r="A18" s="37">
        <v>100882</v>
      </c>
      <c r="B18" s="24" t="s">
        <v>132</v>
      </c>
      <c r="C18" s="34" t="s">
        <v>144</v>
      </c>
      <c r="D18" s="25" t="s">
        <v>346</v>
      </c>
      <c r="E18" s="26" t="s">
        <v>263</v>
      </c>
      <c r="F18" s="35">
        <v>140</v>
      </c>
      <c r="G18" s="26"/>
      <c r="H18" s="27">
        <f>ROUND(ROUND(F18,2)*ROUND(G18,2),2)</f>
        <v>0</v>
      </c>
      <c r="I18" s="36"/>
      <c r="O18" s="109"/>
      <c r="P18" s="109"/>
      <c r="T18" s="264"/>
    </row>
    <row r="19" spans="1:20" ht="22.5" x14ac:dyDescent="0.2">
      <c r="A19" s="37">
        <v>41546</v>
      </c>
      <c r="B19" s="24" t="s">
        <v>132</v>
      </c>
      <c r="C19" s="34" t="s">
        <v>145</v>
      </c>
      <c r="D19" s="25" t="s">
        <v>347</v>
      </c>
      <c r="E19" s="26" t="s">
        <v>348</v>
      </c>
      <c r="F19" s="35">
        <v>10</v>
      </c>
      <c r="G19" s="26"/>
      <c r="H19" s="27">
        <f>ROUND(ROUND(F19,2)*ROUND(G19,2),2)</f>
        <v>0</v>
      </c>
      <c r="I19" s="36"/>
      <c r="O19" s="109"/>
      <c r="P19" s="109"/>
      <c r="T19" s="264"/>
    </row>
    <row r="20" spans="1:20" ht="22.5" x14ac:dyDescent="0.2">
      <c r="A20" s="37">
        <v>41545</v>
      </c>
      <c r="B20" s="24" t="s">
        <v>132</v>
      </c>
      <c r="C20" s="34" t="s">
        <v>146</v>
      </c>
      <c r="D20" s="25" t="s">
        <v>349</v>
      </c>
      <c r="E20" s="26" t="s">
        <v>348</v>
      </c>
      <c r="F20" s="35">
        <v>6</v>
      </c>
      <c r="G20" s="26"/>
      <c r="H20" s="27">
        <f>ROUND(ROUND(F20,2)*ROUND(G20,2),2)</f>
        <v>0</v>
      </c>
      <c r="I20" s="36"/>
      <c r="O20" s="109"/>
      <c r="P20" s="109"/>
      <c r="T20" s="264"/>
    </row>
    <row r="21" spans="1:20" ht="22.5" x14ac:dyDescent="0.2">
      <c r="A21" s="37">
        <v>41547</v>
      </c>
      <c r="B21" s="24" t="s">
        <v>132</v>
      </c>
      <c r="C21" s="34" t="s">
        <v>147</v>
      </c>
      <c r="D21" s="25" t="s">
        <v>350</v>
      </c>
      <c r="E21" s="26" t="s">
        <v>348</v>
      </c>
      <c r="F21" s="35">
        <v>6</v>
      </c>
      <c r="G21" s="26"/>
      <c r="H21" s="27">
        <f>ROUND(ROUND(F21,2)*ROUND(G21,2),2)</f>
        <v>0</v>
      </c>
      <c r="I21" s="36"/>
      <c r="O21" s="109"/>
      <c r="P21" s="109"/>
      <c r="T21" s="264"/>
    </row>
    <row r="22" spans="1:20" ht="22.5" x14ac:dyDescent="0.2">
      <c r="A22" s="37">
        <v>41544</v>
      </c>
      <c r="B22" s="24" t="s">
        <v>132</v>
      </c>
      <c r="C22" s="34" t="s">
        <v>148</v>
      </c>
      <c r="D22" s="25" t="s">
        <v>351</v>
      </c>
      <c r="E22" s="26" t="s">
        <v>348</v>
      </c>
      <c r="F22" s="35">
        <v>10</v>
      </c>
      <c r="G22" s="26"/>
      <c r="H22" s="27">
        <f>ROUND(ROUND(F22,2)*ROUND(G22,2),2)</f>
        <v>0</v>
      </c>
      <c r="I22" s="36"/>
      <c r="O22" s="109"/>
      <c r="P22" s="109"/>
      <c r="T22" s="264"/>
    </row>
    <row r="23" spans="1:20" ht="22.5" x14ac:dyDescent="0.2">
      <c r="A23" s="37">
        <v>41495</v>
      </c>
      <c r="B23" s="24" t="s">
        <v>132</v>
      </c>
      <c r="C23" s="34" t="s">
        <v>149</v>
      </c>
      <c r="D23" s="25" t="s">
        <v>352</v>
      </c>
      <c r="E23" s="26" t="s">
        <v>345</v>
      </c>
      <c r="F23" s="35">
        <v>4</v>
      </c>
      <c r="G23" s="26"/>
      <c r="H23" s="27">
        <f>ROUND(ROUND(F23,2)*ROUND(G23,2),2)</f>
        <v>0</v>
      </c>
      <c r="I23" s="36"/>
      <c r="O23" s="109"/>
      <c r="P23" s="109"/>
      <c r="T23" s="264"/>
    </row>
    <row r="24" spans="1:20" ht="15" customHeight="1" x14ac:dyDescent="0.2">
      <c r="A24" s="214"/>
      <c r="B24" s="215"/>
      <c r="C24" s="98" t="s">
        <v>88</v>
      </c>
      <c r="D24" s="99" t="s">
        <v>150</v>
      </c>
      <c r="E24" s="100"/>
      <c r="F24" s="100"/>
      <c r="G24" s="100"/>
      <c r="H24" s="102"/>
      <c r="I24" s="36"/>
      <c r="T24" s="264"/>
    </row>
    <row r="25" spans="1:20" ht="22.5" x14ac:dyDescent="0.2">
      <c r="A25" s="219">
        <v>42046</v>
      </c>
      <c r="B25" s="24" t="s">
        <v>132</v>
      </c>
      <c r="C25" s="34" t="s">
        <v>151</v>
      </c>
      <c r="D25" s="25" t="s">
        <v>353</v>
      </c>
      <c r="E25" s="26" t="s">
        <v>345</v>
      </c>
      <c r="F25" s="35">
        <v>22</v>
      </c>
      <c r="G25" s="26"/>
      <c r="H25" s="27">
        <f>ROUND(ROUND(F25,2)*ROUND(G25,2),2)</f>
        <v>0</v>
      </c>
      <c r="I25" s="36"/>
      <c r="O25" s="109"/>
      <c r="P25" s="109"/>
      <c r="T25" s="264"/>
    </row>
    <row r="26" spans="1:20" ht="22.5" x14ac:dyDescent="0.2">
      <c r="A26" s="23">
        <v>42047</v>
      </c>
      <c r="B26" s="24" t="s">
        <v>132</v>
      </c>
      <c r="C26" s="34" t="s">
        <v>152</v>
      </c>
      <c r="D26" s="25" t="s">
        <v>354</v>
      </c>
      <c r="E26" s="26" t="s">
        <v>345</v>
      </c>
      <c r="F26" s="35">
        <v>22</v>
      </c>
      <c r="G26" s="26"/>
      <c r="H26" s="27">
        <f>ROUND(ROUND(F26,2)*ROUND(G26,2),2)</f>
        <v>0</v>
      </c>
      <c r="I26" s="36"/>
      <c r="O26" s="109"/>
      <c r="P26" s="109"/>
      <c r="T26" s="264"/>
    </row>
    <row r="27" spans="1:20" ht="22.5" x14ac:dyDescent="0.2">
      <c r="A27" s="23">
        <v>41359</v>
      </c>
      <c r="B27" s="24" t="s">
        <v>132</v>
      </c>
      <c r="C27" s="34" t="s">
        <v>153</v>
      </c>
      <c r="D27" s="25" t="s">
        <v>355</v>
      </c>
      <c r="E27" s="26" t="s">
        <v>263</v>
      </c>
      <c r="F27" s="35">
        <v>333</v>
      </c>
      <c r="G27" s="26"/>
      <c r="H27" s="27">
        <f>ROUND(ROUND(F27,2)*ROUND(G27,2),2)</f>
        <v>0</v>
      </c>
      <c r="I27" s="36"/>
      <c r="O27" s="109"/>
      <c r="P27" s="109"/>
      <c r="T27" s="264"/>
    </row>
    <row r="28" spans="1:20" ht="22.5" x14ac:dyDescent="0.2">
      <c r="A28" s="23">
        <v>40937</v>
      </c>
      <c r="B28" s="24" t="s">
        <v>132</v>
      </c>
      <c r="C28" s="34" t="s">
        <v>154</v>
      </c>
      <c r="D28" s="25" t="s">
        <v>356</v>
      </c>
      <c r="E28" s="26" t="s">
        <v>335</v>
      </c>
      <c r="F28" s="35">
        <v>11</v>
      </c>
      <c r="G28" s="26"/>
      <c r="H28" s="27">
        <f>ROUND(ROUND(F28,2)*ROUND(G28,2),2)</f>
        <v>0</v>
      </c>
      <c r="I28" s="36"/>
      <c r="O28" s="109"/>
      <c r="P28" s="109"/>
      <c r="T28" s="264"/>
    </row>
    <row r="29" spans="1:20" ht="22.5" x14ac:dyDescent="0.2">
      <c r="A29" s="23">
        <v>41202</v>
      </c>
      <c r="B29" s="24" t="s">
        <v>132</v>
      </c>
      <c r="C29" s="34" t="s">
        <v>155</v>
      </c>
      <c r="D29" s="25" t="s">
        <v>357</v>
      </c>
      <c r="E29" s="26" t="s">
        <v>263</v>
      </c>
      <c r="F29" s="35">
        <v>167</v>
      </c>
      <c r="G29" s="26"/>
      <c r="H29" s="27">
        <f>ROUND(ROUND(F29,2)*ROUND(G29,2),2)</f>
        <v>0</v>
      </c>
      <c r="I29" s="36"/>
      <c r="O29" s="109"/>
      <c r="P29" s="109"/>
      <c r="T29" s="264"/>
    </row>
    <row r="30" spans="1:20" ht="15" customHeight="1" x14ac:dyDescent="0.2">
      <c r="A30" s="284" t="str">
        <f>_xlfn.CONCAT("SUB - TOTAL ",D7)</f>
        <v xml:space="preserve">SUB - TOTAL INSTALAÇÃO MANUT. CANTEIRO MOB., DESMOB. E PLACA DE OBRA </v>
      </c>
      <c r="B30" s="285"/>
      <c r="C30" s="285"/>
      <c r="D30" s="285"/>
      <c r="E30" s="285"/>
      <c r="F30" s="285"/>
      <c r="G30" s="286"/>
      <c r="H30" s="30">
        <f>SUM(H7:H29)</f>
        <v>0</v>
      </c>
      <c r="I30" s="36"/>
      <c r="O30" s="109"/>
      <c r="P30" s="109"/>
      <c r="T30" s="264"/>
    </row>
    <row r="31" spans="1:20" ht="5.0999999999999996" customHeight="1" x14ac:dyDescent="0.2">
      <c r="A31" s="287"/>
      <c r="B31" s="288"/>
      <c r="C31" s="288"/>
      <c r="D31" s="288"/>
      <c r="E31" s="288"/>
      <c r="F31" s="288"/>
      <c r="G31" s="288"/>
      <c r="H31" s="289"/>
      <c r="I31" s="36"/>
      <c r="O31" s="109"/>
      <c r="P31" s="109"/>
      <c r="T31" s="264"/>
    </row>
    <row r="32" spans="1:20" ht="15" customHeight="1" x14ac:dyDescent="0.2">
      <c r="A32" s="282"/>
      <c r="B32" s="283"/>
      <c r="C32" s="98" t="s">
        <v>6</v>
      </c>
      <c r="D32" s="99" t="s">
        <v>84</v>
      </c>
      <c r="E32" s="100"/>
      <c r="F32" s="100"/>
      <c r="G32" s="100"/>
      <c r="H32" s="101"/>
      <c r="I32" s="33">
        <f>H43</f>
        <v>0</v>
      </c>
      <c r="O32" s="109"/>
      <c r="P32" s="109"/>
      <c r="T32" s="264"/>
    </row>
    <row r="33" spans="1:20" ht="15" customHeight="1" x14ac:dyDescent="0.2">
      <c r="A33" s="282"/>
      <c r="B33" s="283"/>
      <c r="C33" s="98" t="s">
        <v>89</v>
      </c>
      <c r="D33" s="99" t="s">
        <v>156</v>
      </c>
      <c r="E33" s="100"/>
      <c r="F33" s="100"/>
      <c r="G33" s="100"/>
      <c r="H33" s="102"/>
      <c r="O33" s="109"/>
      <c r="P33" s="109"/>
      <c r="T33" s="264"/>
    </row>
    <row r="34" spans="1:20" ht="15" customHeight="1" x14ac:dyDescent="0.2">
      <c r="A34" s="23">
        <v>5501700</v>
      </c>
      <c r="B34" s="24" t="s">
        <v>21</v>
      </c>
      <c r="C34" s="34" t="s">
        <v>90</v>
      </c>
      <c r="D34" s="25" t="s">
        <v>358</v>
      </c>
      <c r="E34" s="26" t="s">
        <v>359</v>
      </c>
      <c r="F34" s="35">
        <v>3330</v>
      </c>
      <c r="G34" s="26"/>
      <c r="H34" s="27">
        <f>ROUND(ROUND(F34,2)*ROUND(G34,2),2)</f>
        <v>0</v>
      </c>
      <c r="I34" s="36"/>
      <c r="O34" s="109"/>
      <c r="P34" s="109"/>
      <c r="T34" s="264"/>
    </row>
    <row r="35" spans="1:20" ht="15" customHeight="1" x14ac:dyDescent="0.2">
      <c r="A35" s="23">
        <v>5501701</v>
      </c>
      <c r="B35" s="24" t="s">
        <v>21</v>
      </c>
      <c r="C35" s="34" t="s">
        <v>91</v>
      </c>
      <c r="D35" s="25" t="s">
        <v>182</v>
      </c>
      <c r="E35" s="26" t="s">
        <v>360</v>
      </c>
      <c r="F35" s="35">
        <v>4</v>
      </c>
      <c r="G35" s="26"/>
      <c r="H35" s="27">
        <f>ROUND(ROUND(F35,2)*ROUND(G35,2),2)</f>
        <v>0</v>
      </c>
      <c r="I35" s="36"/>
      <c r="O35" s="109"/>
      <c r="P35" s="109"/>
      <c r="T35" s="264"/>
    </row>
    <row r="36" spans="1:20" ht="15" customHeight="1" x14ac:dyDescent="0.2">
      <c r="A36" s="23">
        <v>5501702</v>
      </c>
      <c r="B36" s="24" t="s">
        <v>21</v>
      </c>
      <c r="C36" s="34" t="s">
        <v>116</v>
      </c>
      <c r="D36" s="25" t="s">
        <v>183</v>
      </c>
      <c r="E36" s="26" t="s">
        <v>360</v>
      </c>
      <c r="F36" s="35">
        <v>1</v>
      </c>
      <c r="G36" s="26"/>
      <c r="H36" s="27">
        <f>ROUND(ROUND(F36,2)*ROUND(G36,2),2)</f>
        <v>0</v>
      </c>
      <c r="I36" s="36"/>
      <c r="O36" s="109"/>
      <c r="P36" s="109"/>
      <c r="T36" s="264"/>
    </row>
    <row r="37" spans="1:20" ht="15" customHeight="1" x14ac:dyDescent="0.2">
      <c r="A37" s="282"/>
      <c r="B37" s="283"/>
      <c r="C37" s="98" t="s">
        <v>157</v>
      </c>
      <c r="D37" s="99" t="s">
        <v>158</v>
      </c>
      <c r="E37" s="100"/>
      <c r="F37" s="100"/>
      <c r="G37" s="100"/>
      <c r="H37" s="102"/>
      <c r="O37" s="109"/>
      <c r="P37" s="109"/>
      <c r="T37" s="264"/>
    </row>
    <row r="38" spans="1:20" ht="22.5" x14ac:dyDescent="0.2">
      <c r="A38" s="23">
        <v>5502135</v>
      </c>
      <c r="B38" s="24" t="s">
        <v>21</v>
      </c>
      <c r="C38" s="34" t="s">
        <v>159</v>
      </c>
      <c r="D38" s="25" t="s">
        <v>361</v>
      </c>
      <c r="E38" s="26" t="s">
        <v>264</v>
      </c>
      <c r="F38" s="35">
        <v>2946.3116999999975</v>
      </c>
      <c r="G38" s="26"/>
      <c r="H38" s="27">
        <f>ROUND(ROUND(F38,2)*ROUND(G38,2),2)</f>
        <v>0</v>
      </c>
      <c r="O38" s="109"/>
      <c r="P38" s="109"/>
      <c r="T38" s="264"/>
    </row>
    <row r="39" spans="1:20" ht="15" customHeight="1" x14ac:dyDescent="0.2">
      <c r="A39" s="207">
        <v>4413984</v>
      </c>
      <c r="B39" s="24" t="s">
        <v>21</v>
      </c>
      <c r="C39" s="34" t="s">
        <v>160</v>
      </c>
      <c r="D39" s="25" t="s">
        <v>362</v>
      </c>
      <c r="E39" s="26" t="s">
        <v>264</v>
      </c>
      <c r="F39" s="35">
        <v>2723.9463249999972</v>
      </c>
      <c r="G39" s="26"/>
      <c r="H39" s="27">
        <f>ROUND(ROUND(F39,2)*ROUND(G39,2),2)</f>
        <v>0</v>
      </c>
      <c r="O39" s="109"/>
      <c r="P39" s="109"/>
      <c r="T39" s="264"/>
    </row>
    <row r="40" spans="1:20" ht="15" customHeight="1" x14ac:dyDescent="0.2">
      <c r="A40" s="207">
        <v>5503041</v>
      </c>
      <c r="B40" s="24" t="s">
        <v>21</v>
      </c>
      <c r="C40" s="34" t="s">
        <v>161</v>
      </c>
      <c r="D40" s="25" t="s">
        <v>363</v>
      </c>
      <c r="E40" s="26" t="s">
        <v>264</v>
      </c>
      <c r="F40" s="35">
        <v>177.89230000000012</v>
      </c>
      <c r="G40" s="26"/>
      <c r="H40" s="27">
        <f>ROUND(ROUND(F40,2)*ROUND(G40,2),2)</f>
        <v>0</v>
      </c>
      <c r="O40" s="109"/>
      <c r="P40" s="109"/>
      <c r="T40" s="264"/>
    </row>
    <row r="41" spans="1:20" ht="15" customHeight="1" x14ac:dyDescent="0.2">
      <c r="A41" s="207">
        <v>5915321</v>
      </c>
      <c r="B41" s="24" t="s">
        <v>21</v>
      </c>
      <c r="C41" s="34" t="s">
        <v>162</v>
      </c>
      <c r="D41" s="25" t="s">
        <v>364</v>
      </c>
      <c r="E41" s="26" t="s">
        <v>365</v>
      </c>
      <c r="F41" s="35">
        <v>121556.10475312488</v>
      </c>
      <c r="G41" s="26"/>
      <c r="H41" s="27">
        <f>ROUND(ROUND(F41,2)*ROUND(G41,2),2)</f>
        <v>0</v>
      </c>
      <c r="O41" s="109"/>
      <c r="P41" s="109"/>
      <c r="T41" s="264"/>
    </row>
    <row r="42" spans="1:20" ht="15" customHeight="1" x14ac:dyDescent="0.2">
      <c r="A42" s="207">
        <v>5915320</v>
      </c>
      <c r="B42" s="24" t="s">
        <v>21</v>
      </c>
      <c r="C42" s="34" t="s">
        <v>163</v>
      </c>
      <c r="D42" s="25" t="s">
        <v>366</v>
      </c>
      <c r="E42" s="26" t="s">
        <v>365</v>
      </c>
      <c r="F42" s="35">
        <v>1134.0634125000008</v>
      </c>
      <c r="G42" s="26"/>
      <c r="H42" s="27">
        <f>ROUND(ROUND(F42,2)*ROUND(G42,2),2)</f>
        <v>0</v>
      </c>
      <c r="O42" s="109"/>
      <c r="P42" s="109"/>
      <c r="T42" s="264"/>
    </row>
    <row r="43" spans="1:20" ht="15" customHeight="1" x14ac:dyDescent="0.2">
      <c r="A43" s="284" t="str">
        <f>_xlfn.CONCAT("SUB - TOTAL ",D32)</f>
        <v>SUB - TOTAL SERVIÇOS PRELIMINARES E TERRAPLENAGEM</v>
      </c>
      <c r="B43" s="285"/>
      <c r="C43" s="285"/>
      <c r="D43" s="285"/>
      <c r="E43" s="285"/>
      <c r="F43" s="285"/>
      <c r="G43" s="286"/>
      <c r="H43" s="30">
        <f>SUM(H32:H42)</f>
        <v>0</v>
      </c>
      <c r="I43" s="36"/>
      <c r="O43" s="109"/>
      <c r="P43" s="109"/>
      <c r="T43" s="264"/>
    </row>
    <row r="44" spans="1:20" ht="5.0999999999999996" customHeight="1" x14ac:dyDescent="0.2">
      <c r="A44" s="287"/>
      <c r="B44" s="288"/>
      <c r="C44" s="288"/>
      <c r="D44" s="288"/>
      <c r="E44" s="288"/>
      <c r="F44" s="288"/>
      <c r="G44" s="288"/>
      <c r="H44" s="289"/>
      <c r="I44" s="36"/>
      <c r="O44" s="109"/>
      <c r="P44" s="109"/>
      <c r="T44" s="264"/>
    </row>
    <row r="45" spans="1:20" ht="15" customHeight="1" x14ac:dyDescent="0.2">
      <c r="A45" s="282"/>
      <c r="B45" s="283"/>
      <c r="C45" s="98" t="s">
        <v>7</v>
      </c>
      <c r="D45" s="99" t="s">
        <v>198</v>
      </c>
      <c r="E45" s="100"/>
      <c r="F45" s="100"/>
      <c r="G45" s="100"/>
      <c r="H45" s="102"/>
      <c r="I45" s="36">
        <f>H85</f>
        <v>0</v>
      </c>
      <c r="O45" s="109"/>
      <c r="P45" s="109"/>
      <c r="T45" s="264"/>
    </row>
    <row r="46" spans="1:20" ht="15" customHeight="1" x14ac:dyDescent="0.2">
      <c r="A46" s="282"/>
      <c r="B46" s="283"/>
      <c r="C46" s="98" t="s">
        <v>23</v>
      </c>
      <c r="D46" s="99" t="s">
        <v>166</v>
      </c>
      <c r="E46" s="100"/>
      <c r="F46" s="100"/>
      <c r="G46" s="100"/>
      <c r="H46" s="102"/>
      <c r="I46" s="36"/>
      <c r="O46" s="109"/>
      <c r="P46" s="109"/>
      <c r="T46" s="264"/>
    </row>
    <row r="47" spans="1:20" ht="22.5" x14ac:dyDescent="0.2">
      <c r="A47" s="37">
        <v>43064</v>
      </c>
      <c r="B47" s="24" t="s">
        <v>132</v>
      </c>
      <c r="C47" s="24" t="s">
        <v>167</v>
      </c>
      <c r="D47" s="25" t="s">
        <v>367</v>
      </c>
      <c r="E47" s="26" t="s">
        <v>263</v>
      </c>
      <c r="F47" s="35">
        <v>111</v>
      </c>
      <c r="G47" s="26"/>
      <c r="H47" s="27">
        <f>ROUND(ROUND(F47,2)*ROUND(G47,2),2)</f>
        <v>0</v>
      </c>
      <c r="I47" s="36"/>
      <c r="O47" s="109"/>
      <c r="P47" s="109"/>
      <c r="T47" s="264"/>
    </row>
    <row r="48" spans="1:20" ht="22.5" x14ac:dyDescent="0.2">
      <c r="A48" s="37">
        <v>41226</v>
      </c>
      <c r="B48" s="24" t="s">
        <v>132</v>
      </c>
      <c r="C48" s="24" t="s">
        <v>168</v>
      </c>
      <c r="D48" s="25" t="s">
        <v>368</v>
      </c>
      <c r="E48" s="26" t="s">
        <v>263</v>
      </c>
      <c r="F48" s="35">
        <v>111</v>
      </c>
      <c r="G48" s="26"/>
      <c r="H48" s="27">
        <f>ROUND(ROUND(F48,2)*ROUND(G48,2),2)</f>
        <v>0</v>
      </c>
      <c r="I48" s="36"/>
      <c r="O48" s="109"/>
      <c r="P48" s="109"/>
      <c r="T48" s="264"/>
    </row>
    <row r="49" spans="1:20" ht="22.5" x14ac:dyDescent="0.2">
      <c r="A49" s="37">
        <v>43067</v>
      </c>
      <c r="B49" s="24" t="s">
        <v>132</v>
      </c>
      <c r="C49" s="24" t="s">
        <v>169</v>
      </c>
      <c r="D49" s="25" t="s">
        <v>369</v>
      </c>
      <c r="E49" s="26" t="s">
        <v>263</v>
      </c>
      <c r="F49" s="35">
        <v>111</v>
      </c>
      <c r="G49" s="26"/>
      <c r="H49" s="27">
        <f>ROUND(ROUND(F49,2)*ROUND(G49,2),2)</f>
        <v>0</v>
      </c>
      <c r="I49" s="36"/>
      <c r="O49" s="109"/>
      <c r="P49" s="109"/>
      <c r="T49" s="264"/>
    </row>
    <row r="50" spans="1:20" ht="22.5" x14ac:dyDescent="0.2">
      <c r="A50" s="37">
        <v>43068</v>
      </c>
      <c r="B50" s="24" t="s">
        <v>132</v>
      </c>
      <c r="C50" s="24" t="s">
        <v>170</v>
      </c>
      <c r="D50" s="25" t="s">
        <v>370</v>
      </c>
      <c r="E50" s="26" t="s">
        <v>263</v>
      </c>
      <c r="F50" s="35">
        <v>111</v>
      </c>
      <c r="G50" s="26"/>
      <c r="H50" s="27">
        <f>ROUND(ROUND(F50,2)*ROUND(G50,2),2)</f>
        <v>0</v>
      </c>
      <c r="I50" s="36"/>
      <c r="O50" s="109"/>
      <c r="P50" s="109"/>
      <c r="T50" s="264"/>
    </row>
    <row r="51" spans="1:20" ht="15" customHeight="1" x14ac:dyDescent="0.2">
      <c r="A51" s="37">
        <v>7260100030</v>
      </c>
      <c r="B51" s="24" t="s">
        <v>114</v>
      </c>
      <c r="C51" s="24" t="s">
        <v>260</v>
      </c>
      <c r="D51" s="25" t="s">
        <v>371</v>
      </c>
      <c r="E51" s="26" t="s">
        <v>263</v>
      </c>
      <c r="F51" s="35">
        <v>30</v>
      </c>
      <c r="G51" s="26"/>
      <c r="H51" s="27">
        <f>ROUND(ROUND(F51,2)*ROUND(G51,2),2)</f>
        <v>0</v>
      </c>
      <c r="I51" s="36"/>
      <c r="O51" s="109"/>
      <c r="P51" s="109"/>
      <c r="T51" s="264"/>
    </row>
    <row r="52" spans="1:20" ht="15" customHeight="1" x14ac:dyDescent="0.2">
      <c r="A52" s="37">
        <v>7080100010</v>
      </c>
      <c r="B52" s="24" t="s">
        <v>114</v>
      </c>
      <c r="C52" s="24" t="s">
        <v>288</v>
      </c>
      <c r="D52" s="25" t="s">
        <v>372</v>
      </c>
      <c r="E52" s="26" t="s">
        <v>373</v>
      </c>
      <c r="F52" s="35">
        <v>2</v>
      </c>
      <c r="G52" s="26"/>
      <c r="H52" s="27">
        <f>ROUND(ROUND(F52,2)*ROUND(G52,2),2)</f>
        <v>0</v>
      </c>
      <c r="I52" s="36"/>
      <c r="O52" s="109"/>
      <c r="P52" s="109"/>
      <c r="T52" s="264"/>
    </row>
    <row r="53" spans="1:20" ht="15" customHeight="1" x14ac:dyDescent="0.2">
      <c r="A53" s="37">
        <v>7200100340</v>
      </c>
      <c r="B53" s="24" t="s">
        <v>114</v>
      </c>
      <c r="C53" s="24" t="s">
        <v>289</v>
      </c>
      <c r="D53" s="25" t="s">
        <v>374</v>
      </c>
      <c r="E53" s="26" t="s">
        <v>373</v>
      </c>
      <c r="F53" s="35">
        <v>4</v>
      </c>
      <c r="G53" s="26"/>
      <c r="H53" s="27">
        <f>ROUND(ROUND(F53,2)*ROUND(G53,2),2)</f>
        <v>0</v>
      </c>
      <c r="I53" s="36"/>
      <c r="O53" s="109"/>
      <c r="P53" s="109"/>
      <c r="T53" s="264"/>
    </row>
    <row r="54" spans="1:20" ht="15" customHeight="1" x14ac:dyDescent="0.2">
      <c r="A54" s="37">
        <v>7200100350</v>
      </c>
      <c r="B54" s="24" t="s">
        <v>114</v>
      </c>
      <c r="C54" s="24" t="s">
        <v>290</v>
      </c>
      <c r="D54" s="25" t="s">
        <v>375</v>
      </c>
      <c r="E54" s="26" t="s">
        <v>373</v>
      </c>
      <c r="F54" s="35">
        <v>4</v>
      </c>
      <c r="G54" s="26"/>
      <c r="H54" s="27">
        <f>ROUND(ROUND(F54,2)*ROUND(G54,2),2)</f>
        <v>0</v>
      </c>
      <c r="I54" s="36"/>
      <c r="O54" s="109"/>
      <c r="P54" s="109"/>
      <c r="T54" s="264"/>
    </row>
    <row r="55" spans="1:20" ht="15" customHeight="1" x14ac:dyDescent="0.2">
      <c r="A55" s="37">
        <v>7200100080</v>
      </c>
      <c r="B55" s="24" t="s">
        <v>114</v>
      </c>
      <c r="C55" s="24" t="s">
        <v>291</v>
      </c>
      <c r="D55" s="25" t="s">
        <v>376</v>
      </c>
      <c r="E55" s="26" t="s">
        <v>373</v>
      </c>
      <c r="F55" s="35">
        <v>4</v>
      </c>
      <c r="G55" s="26"/>
      <c r="H55" s="27">
        <f>ROUND(ROUND(F55,2)*ROUND(G55,2),2)</f>
        <v>0</v>
      </c>
      <c r="I55" s="36"/>
      <c r="O55" s="109"/>
      <c r="P55" s="109"/>
      <c r="T55" s="264"/>
    </row>
    <row r="56" spans="1:20" ht="22.5" x14ac:dyDescent="0.2">
      <c r="A56" s="37">
        <v>310001</v>
      </c>
      <c r="B56" s="24" t="s">
        <v>221</v>
      </c>
      <c r="C56" s="24" t="s">
        <v>292</v>
      </c>
      <c r="D56" s="25" t="s">
        <v>193</v>
      </c>
      <c r="E56" s="26" t="s">
        <v>210</v>
      </c>
      <c r="F56" s="35">
        <v>5</v>
      </c>
      <c r="G56" s="26"/>
      <c r="H56" s="27">
        <f>ROUND(ROUND(F56,2)*ROUND(G56,2),2)</f>
        <v>0</v>
      </c>
      <c r="I56" s="36"/>
      <c r="O56" s="109"/>
      <c r="P56" s="109"/>
      <c r="T56" s="264"/>
    </row>
    <row r="57" spans="1:20" ht="15" customHeight="1" x14ac:dyDescent="0.2">
      <c r="A57" s="282"/>
      <c r="B57" s="283"/>
      <c r="C57" s="98" t="s">
        <v>171</v>
      </c>
      <c r="D57" s="99" t="s">
        <v>172</v>
      </c>
      <c r="E57" s="100"/>
      <c r="F57" s="100"/>
      <c r="G57" s="100"/>
      <c r="H57" s="102"/>
      <c r="I57" s="36"/>
      <c r="O57" s="109"/>
      <c r="P57" s="109"/>
      <c r="T57" s="264"/>
    </row>
    <row r="58" spans="1:20" ht="15" customHeight="1" x14ac:dyDescent="0.2">
      <c r="A58" s="37">
        <v>4805757</v>
      </c>
      <c r="B58" s="24" t="s">
        <v>21</v>
      </c>
      <c r="C58" s="24" t="s">
        <v>173</v>
      </c>
      <c r="D58" s="25" t="s">
        <v>377</v>
      </c>
      <c r="E58" s="26" t="s">
        <v>264</v>
      </c>
      <c r="F58" s="35">
        <v>2574.6503999999991</v>
      </c>
      <c r="G58" s="26"/>
      <c r="H58" s="27">
        <f>ROUND(ROUND(F58,2)*ROUND(G58,2),2)</f>
        <v>0</v>
      </c>
      <c r="I58" s="36"/>
      <c r="O58" s="109"/>
      <c r="P58" s="109"/>
      <c r="T58" s="264"/>
    </row>
    <row r="59" spans="1:20" ht="15" customHeight="1" x14ac:dyDescent="0.2">
      <c r="A59" s="37">
        <v>4805749</v>
      </c>
      <c r="B59" s="24" t="s">
        <v>21</v>
      </c>
      <c r="C59" s="24" t="s">
        <v>174</v>
      </c>
      <c r="D59" s="25" t="s">
        <v>378</v>
      </c>
      <c r="E59" s="26" t="s">
        <v>264</v>
      </c>
      <c r="F59" s="35">
        <v>191.91899999999998</v>
      </c>
      <c r="G59" s="26"/>
      <c r="H59" s="27">
        <f>ROUND(ROUND(F59,2)*ROUND(G59,2),2)</f>
        <v>0</v>
      </c>
      <c r="I59" s="36"/>
      <c r="O59" s="109"/>
      <c r="P59" s="109"/>
      <c r="T59" s="264"/>
    </row>
    <row r="60" spans="1:20" ht="33.75" x14ac:dyDescent="0.2">
      <c r="A60" s="37">
        <v>2106292</v>
      </c>
      <c r="B60" s="24" t="s">
        <v>21</v>
      </c>
      <c r="C60" s="24" t="s">
        <v>175</v>
      </c>
      <c r="D60" s="25" t="s">
        <v>379</v>
      </c>
      <c r="E60" s="26" t="s">
        <v>359</v>
      </c>
      <c r="F60" s="35">
        <v>2813.0400000000004</v>
      </c>
      <c r="G60" s="26"/>
      <c r="H60" s="27">
        <f>ROUND(ROUND(F60,2)*ROUND(G60,2),2)</f>
        <v>0</v>
      </c>
      <c r="I60" s="36"/>
      <c r="O60" s="109"/>
      <c r="P60" s="109"/>
      <c r="T60" s="264"/>
    </row>
    <row r="61" spans="1:20" ht="15" customHeight="1" x14ac:dyDescent="0.2">
      <c r="A61" s="37">
        <v>7010100290</v>
      </c>
      <c r="B61" s="24" t="s">
        <v>114</v>
      </c>
      <c r="C61" s="24" t="s">
        <v>176</v>
      </c>
      <c r="D61" s="25" t="s">
        <v>380</v>
      </c>
      <c r="E61" s="26" t="s">
        <v>381</v>
      </c>
      <c r="F61" s="35">
        <v>4</v>
      </c>
      <c r="G61" s="26"/>
      <c r="H61" s="27">
        <f>ROUND(ROUND(F61,2)*ROUND(G61,2),2)</f>
        <v>0</v>
      </c>
      <c r="I61" s="36"/>
      <c r="O61" s="109"/>
      <c r="P61" s="109"/>
      <c r="T61" s="264"/>
    </row>
    <row r="62" spans="1:20" ht="15" customHeight="1" x14ac:dyDescent="0.2">
      <c r="A62" s="37">
        <v>7060100010</v>
      </c>
      <c r="B62" s="24" t="s">
        <v>114</v>
      </c>
      <c r="C62" s="24" t="s">
        <v>177</v>
      </c>
      <c r="D62" s="25" t="s">
        <v>382</v>
      </c>
      <c r="E62" s="26" t="s">
        <v>383</v>
      </c>
      <c r="F62" s="35">
        <v>640</v>
      </c>
      <c r="G62" s="26"/>
      <c r="H62" s="27">
        <f>ROUND(ROUND(F62,2)*ROUND(G62,2),2)</f>
        <v>0</v>
      </c>
      <c r="I62" s="36"/>
      <c r="O62" s="109"/>
      <c r="P62" s="109"/>
      <c r="T62" s="264"/>
    </row>
    <row r="63" spans="1:20" ht="15" customHeight="1" x14ac:dyDescent="0.2">
      <c r="A63" s="37">
        <v>7060100040</v>
      </c>
      <c r="B63" s="24" t="s">
        <v>114</v>
      </c>
      <c r="C63" s="24" t="s">
        <v>178</v>
      </c>
      <c r="D63" s="25" t="s">
        <v>384</v>
      </c>
      <c r="E63" s="26" t="s">
        <v>263</v>
      </c>
      <c r="F63" s="35">
        <v>835</v>
      </c>
      <c r="G63" s="26"/>
      <c r="H63" s="27">
        <f>ROUND(ROUND(F63,2)*ROUND(G63,2),2)</f>
        <v>0</v>
      </c>
      <c r="I63" s="36"/>
      <c r="O63" s="109"/>
      <c r="P63" s="109"/>
      <c r="T63" s="264"/>
    </row>
    <row r="64" spans="1:20" ht="15" customHeight="1" x14ac:dyDescent="0.2">
      <c r="A64" s="37">
        <v>320001</v>
      </c>
      <c r="B64" s="24" t="s">
        <v>221</v>
      </c>
      <c r="C64" s="24" t="s">
        <v>179</v>
      </c>
      <c r="D64" s="25" t="s">
        <v>184</v>
      </c>
      <c r="E64" s="26" t="s">
        <v>264</v>
      </c>
      <c r="F64" s="35">
        <v>881.6413</v>
      </c>
      <c r="G64" s="26"/>
      <c r="H64" s="27">
        <f>ROUND(ROUND(F64,2)*ROUND(G64,2),2)</f>
        <v>0</v>
      </c>
      <c r="I64" s="36"/>
      <c r="O64" s="109"/>
      <c r="P64" s="109"/>
      <c r="T64" s="264"/>
    </row>
    <row r="65" spans="1:20" ht="15" customHeight="1" x14ac:dyDescent="0.2">
      <c r="A65" s="37">
        <v>4815671</v>
      </c>
      <c r="B65" s="24" t="s">
        <v>21</v>
      </c>
      <c r="C65" s="24" t="s">
        <v>180</v>
      </c>
      <c r="D65" s="25" t="s">
        <v>385</v>
      </c>
      <c r="E65" s="26" t="s">
        <v>264</v>
      </c>
      <c r="F65" s="35">
        <v>1185.2933999999996</v>
      </c>
      <c r="G65" s="26"/>
      <c r="H65" s="27">
        <f>ROUND(ROUND(F65,2)*ROUND(G65,2),2)</f>
        <v>0</v>
      </c>
      <c r="I65" s="36"/>
      <c r="O65" s="109"/>
      <c r="P65" s="109"/>
      <c r="T65" s="264"/>
    </row>
    <row r="66" spans="1:20" ht="15" customHeight="1" x14ac:dyDescent="0.2">
      <c r="A66" s="37">
        <v>4413984</v>
      </c>
      <c r="B66" s="24" t="s">
        <v>21</v>
      </c>
      <c r="C66" s="24" t="s">
        <v>293</v>
      </c>
      <c r="D66" s="25" t="s">
        <v>362</v>
      </c>
      <c r="E66" s="26" t="s">
        <v>264</v>
      </c>
      <c r="F66" s="35">
        <v>1389.357</v>
      </c>
      <c r="G66" s="26"/>
      <c r="H66" s="27">
        <f>ROUND(ROUND(F66,2)*ROUND(G66,2),2)</f>
        <v>0</v>
      </c>
      <c r="I66" s="36"/>
      <c r="O66" s="109"/>
      <c r="P66" s="109"/>
      <c r="T66" s="264"/>
    </row>
    <row r="67" spans="1:20" ht="15" customHeight="1" x14ac:dyDescent="0.2">
      <c r="A67" s="37">
        <v>5915321</v>
      </c>
      <c r="B67" s="24" t="s">
        <v>21</v>
      </c>
      <c r="C67" s="24" t="s">
        <v>294</v>
      </c>
      <c r="D67" s="25" t="s">
        <v>364</v>
      </c>
      <c r="E67" s="26" t="s">
        <v>365</v>
      </c>
      <c r="F67" s="35">
        <v>62000.056125000003</v>
      </c>
      <c r="G67" s="26"/>
      <c r="H67" s="27">
        <f>ROUND(ROUND(F67,2)*ROUND(G67,2),2)</f>
        <v>0</v>
      </c>
      <c r="I67" s="36"/>
      <c r="O67" s="109"/>
      <c r="P67" s="109"/>
      <c r="T67" s="264"/>
    </row>
    <row r="68" spans="1:20" ht="15" customHeight="1" x14ac:dyDescent="0.2">
      <c r="A68" s="23">
        <v>5915320</v>
      </c>
      <c r="B68" s="24" t="s">
        <v>21</v>
      </c>
      <c r="C68" s="24" t="s">
        <v>295</v>
      </c>
      <c r="D68" s="25" t="s">
        <v>366</v>
      </c>
      <c r="E68" s="26" t="s">
        <v>365</v>
      </c>
      <c r="F68" s="35">
        <v>8857.1508749999994</v>
      </c>
      <c r="G68" s="26"/>
      <c r="H68" s="27">
        <f>ROUND(ROUND(F68,2)*ROUND(G68,2),2)</f>
        <v>0</v>
      </c>
      <c r="I68" s="36"/>
      <c r="O68" s="109"/>
      <c r="P68" s="109"/>
      <c r="T68" s="264"/>
    </row>
    <row r="69" spans="1:20" ht="15" customHeight="1" x14ac:dyDescent="0.2">
      <c r="A69" s="282"/>
      <c r="B69" s="283"/>
      <c r="C69" s="98" t="s">
        <v>119</v>
      </c>
      <c r="D69" s="99" t="s">
        <v>181</v>
      </c>
      <c r="E69" s="100"/>
      <c r="F69" s="100"/>
      <c r="G69" s="100"/>
      <c r="H69" s="102"/>
      <c r="I69" s="36"/>
      <c r="O69" s="109"/>
      <c r="P69" s="109"/>
      <c r="T69" s="264"/>
    </row>
    <row r="70" spans="1:20" ht="22.5" x14ac:dyDescent="0.2">
      <c r="A70" s="37">
        <v>43018</v>
      </c>
      <c r="B70" s="24" t="s">
        <v>132</v>
      </c>
      <c r="C70" s="24" t="s">
        <v>200</v>
      </c>
      <c r="D70" s="25" t="s">
        <v>386</v>
      </c>
      <c r="E70" s="26" t="s">
        <v>263</v>
      </c>
      <c r="F70" s="35">
        <v>2095.4499999999998</v>
      </c>
      <c r="G70" s="26"/>
      <c r="H70" s="27">
        <f>ROUND(ROUND(F70,2)*ROUND(G70,2),2)</f>
        <v>0</v>
      </c>
      <c r="I70" s="36"/>
      <c r="O70" s="109"/>
      <c r="P70" s="109"/>
      <c r="T70" s="264"/>
    </row>
    <row r="71" spans="1:20" ht="22.5" x14ac:dyDescent="0.2">
      <c r="A71" s="37">
        <v>43081</v>
      </c>
      <c r="B71" s="24" t="s">
        <v>132</v>
      </c>
      <c r="C71" s="24" t="s">
        <v>201</v>
      </c>
      <c r="D71" s="25" t="s">
        <v>281</v>
      </c>
      <c r="E71" s="26" t="s">
        <v>263</v>
      </c>
      <c r="F71" s="35">
        <v>143</v>
      </c>
      <c r="G71" s="26"/>
      <c r="H71" s="27">
        <f>ROUND(ROUND(F71,2)*ROUND(G71,2),2)</f>
        <v>0</v>
      </c>
      <c r="I71" s="36"/>
      <c r="O71" s="109"/>
      <c r="P71" s="109"/>
      <c r="T71" s="264"/>
    </row>
    <row r="72" spans="1:20" ht="15" customHeight="1" x14ac:dyDescent="0.2">
      <c r="A72" s="37">
        <v>2003127</v>
      </c>
      <c r="B72" s="24" t="s">
        <v>21</v>
      </c>
      <c r="C72" s="24" t="s">
        <v>202</v>
      </c>
      <c r="D72" s="25" t="s">
        <v>305</v>
      </c>
      <c r="E72" s="26" t="s">
        <v>360</v>
      </c>
      <c r="F72" s="35">
        <v>3</v>
      </c>
      <c r="G72" s="26"/>
      <c r="H72" s="27">
        <f>ROUND(ROUND(F72,2)*ROUND(G72,2),2)</f>
        <v>0</v>
      </c>
      <c r="I72" s="36"/>
      <c r="O72" s="109"/>
      <c r="P72" s="109"/>
      <c r="T72" s="264"/>
    </row>
    <row r="73" spans="1:20" ht="15" customHeight="1" x14ac:dyDescent="0.2">
      <c r="A73" s="37">
        <v>2003393</v>
      </c>
      <c r="B73" s="24" t="s">
        <v>21</v>
      </c>
      <c r="C73" s="24" t="s">
        <v>203</v>
      </c>
      <c r="D73" s="25" t="s">
        <v>304</v>
      </c>
      <c r="E73" s="26" t="s">
        <v>262</v>
      </c>
      <c r="F73" s="35">
        <v>18</v>
      </c>
      <c r="G73" s="26"/>
      <c r="H73" s="27">
        <f>ROUND(ROUND(F73,2)*ROUND(G73,2),2)</f>
        <v>0</v>
      </c>
      <c r="I73" s="36"/>
      <c r="O73" s="109"/>
      <c r="P73" s="109"/>
      <c r="T73" s="264"/>
    </row>
    <row r="74" spans="1:20" ht="15" customHeight="1" x14ac:dyDescent="0.2">
      <c r="A74" s="37">
        <v>330001</v>
      </c>
      <c r="B74" s="24" t="s">
        <v>221</v>
      </c>
      <c r="C74" s="24" t="s">
        <v>204</v>
      </c>
      <c r="D74" s="25" t="s">
        <v>273</v>
      </c>
      <c r="E74" s="26" t="s">
        <v>210</v>
      </c>
      <c r="F74" s="35">
        <v>48</v>
      </c>
      <c r="G74" s="26"/>
      <c r="H74" s="27">
        <f>ROUND(ROUND(F74,2)*ROUND(G74,2),2)</f>
        <v>0</v>
      </c>
      <c r="I74" s="36"/>
      <c r="O74" s="109"/>
      <c r="P74" s="109"/>
      <c r="T74" s="264"/>
    </row>
    <row r="75" spans="1:20" ht="15" customHeight="1" x14ac:dyDescent="0.2">
      <c r="A75" s="37">
        <v>804015</v>
      </c>
      <c r="B75" s="24" t="s">
        <v>21</v>
      </c>
      <c r="C75" s="24" t="s">
        <v>205</v>
      </c>
      <c r="D75" s="25" t="s">
        <v>186</v>
      </c>
      <c r="E75" s="26" t="s">
        <v>262</v>
      </c>
      <c r="F75" s="35">
        <v>216</v>
      </c>
      <c r="G75" s="26"/>
      <c r="H75" s="27">
        <f>ROUND(ROUND(F75,2)*ROUND(G75,2),2)</f>
        <v>0</v>
      </c>
      <c r="I75" s="36"/>
      <c r="O75" s="109"/>
      <c r="P75" s="109"/>
      <c r="T75" s="264"/>
    </row>
    <row r="76" spans="1:20" ht="15" customHeight="1" x14ac:dyDescent="0.2">
      <c r="A76" s="37">
        <v>804023</v>
      </c>
      <c r="B76" s="24" t="s">
        <v>21</v>
      </c>
      <c r="C76" s="24" t="s">
        <v>206</v>
      </c>
      <c r="D76" s="25" t="s">
        <v>187</v>
      </c>
      <c r="E76" s="26" t="s">
        <v>262</v>
      </c>
      <c r="F76" s="35">
        <v>835</v>
      </c>
      <c r="G76" s="26"/>
      <c r="H76" s="27">
        <f>ROUND(ROUND(F76,2)*ROUND(G76,2),2)</f>
        <v>0</v>
      </c>
      <c r="I76" s="36"/>
      <c r="O76" s="109"/>
      <c r="P76" s="109"/>
      <c r="T76" s="264"/>
    </row>
    <row r="77" spans="1:20" ht="15" customHeight="1" x14ac:dyDescent="0.2">
      <c r="A77" s="37">
        <v>804031</v>
      </c>
      <c r="B77" s="24" t="s">
        <v>21</v>
      </c>
      <c r="C77" s="24" t="s">
        <v>207</v>
      </c>
      <c r="D77" s="25" t="s">
        <v>282</v>
      </c>
      <c r="E77" s="26" t="s">
        <v>262</v>
      </c>
      <c r="F77" s="35">
        <v>47</v>
      </c>
      <c r="G77" s="26"/>
      <c r="H77" s="27">
        <f>ROUND(ROUND(F77,2)*ROUND(G77,2),2)</f>
        <v>0</v>
      </c>
      <c r="I77" s="36"/>
      <c r="O77" s="109"/>
      <c r="P77" s="109"/>
      <c r="T77" s="264"/>
    </row>
    <row r="78" spans="1:20" ht="15" customHeight="1" x14ac:dyDescent="0.2">
      <c r="A78" s="37">
        <v>804101</v>
      </c>
      <c r="B78" s="24" t="s">
        <v>21</v>
      </c>
      <c r="C78" s="24" t="s">
        <v>248</v>
      </c>
      <c r="D78" s="25" t="s">
        <v>283</v>
      </c>
      <c r="E78" s="26" t="s">
        <v>360</v>
      </c>
      <c r="F78" s="35">
        <v>1</v>
      </c>
      <c r="G78" s="26"/>
      <c r="H78" s="27">
        <f>ROUND(ROUND(F78,2)*ROUND(G78,2),2)</f>
        <v>0</v>
      </c>
      <c r="I78" s="36"/>
      <c r="O78" s="109"/>
      <c r="P78" s="109"/>
      <c r="T78" s="264"/>
    </row>
    <row r="79" spans="1:20" ht="15" customHeight="1" x14ac:dyDescent="0.2">
      <c r="A79" s="37">
        <v>2003680</v>
      </c>
      <c r="B79" s="24" t="s">
        <v>21</v>
      </c>
      <c r="C79" s="24" t="s">
        <v>249</v>
      </c>
      <c r="D79" s="25" t="s">
        <v>188</v>
      </c>
      <c r="E79" s="26" t="s">
        <v>360</v>
      </c>
      <c r="F79" s="35">
        <v>23</v>
      </c>
      <c r="G79" s="26"/>
      <c r="H79" s="27">
        <f>ROUND(ROUND(F79,2)*ROUND(G79,2),2)</f>
        <v>0</v>
      </c>
      <c r="I79" s="36"/>
      <c r="O79" s="109"/>
      <c r="P79" s="109"/>
      <c r="T79" s="264"/>
    </row>
    <row r="80" spans="1:20" ht="15" customHeight="1" x14ac:dyDescent="0.2">
      <c r="A80" s="37">
        <v>2003682</v>
      </c>
      <c r="B80" s="24" t="s">
        <v>21</v>
      </c>
      <c r="C80" s="24" t="s">
        <v>250</v>
      </c>
      <c r="D80" s="25" t="s">
        <v>189</v>
      </c>
      <c r="E80" s="26" t="s">
        <v>360</v>
      </c>
      <c r="F80" s="35">
        <v>2</v>
      </c>
      <c r="G80" s="26"/>
      <c r="H80" s="27">
        <f>ROUND(ROUND(F80,2)*ROUND(G80,2),2)</f>
        <v>0</v>
      </c>
      <c r="I80" s="36"/>
      <c r="O80" s="109"/>
      <c r="P80" s="109"/>
      <c r="T80" s="264"/>
    </row>
    <row r="81" spans="1:20" ht="15" customHeight="1" x14ac:dyDescent="0.2">
      <c r="A81" s="37">
        <v>2003714</v>
      </c>
      <c r="B81" s="24" t="s">
        <v>21</v>
      </c>
      <c r="C81" s="24" t="s">
        <v>251</v>
      </c>
      <c r="D81" s="25" t="s">
        <v>190</v>
      </c>
      <c r="E81" s="26" t="s">
        <v>360</v>
      </c>
      <c r="F81" s="35">
        <v>12</v>
      </c>
      <c r="G81" s="26"/>
      <c r="H81" s="27">
        <f>ROUND(ROUND(F81,2)*ROUND(G81,2),2)</f>
        <v>0</v>
      </c>
      <c r="I81" s="36"/>
      <c r="O81" s="109"/>
      <c r="P81" s="109"/>
      <c r="T81" s="264"/>
    </row>
    <row r="82" spans="1:20" ht="15" customHeight="1" x14ac:dyDescent="0.2">
      <c r="A82" s="37">
        <v>2003716</v>
      </c>
      <c r="B82" s="24" t="s">
        <v>21</v>
      </c>
      <c r="C82" s="24" t="s">
        <v>252</v>
      </c>
      <c r="D82" s="25" t="s">
        <v>191</v>
      </c>
      <c r="E82" s="26" t="s">
        <v>360</v>
      </c>
      <c r="F82" s="35">
        <v>7</v>
      </c>
      <c r="G82" s="26"/>
      <c r="H82" s="27">
        <f>ROUND(ROUND(F82,2)*ROUND(G82,2),2)</f>
        <v>0</v>
      </c>
      <c r="I82" s="36"/>
      <c r="O82" s="109"/>
      <c r="P82" s="109"/>
      <c r="T82" s="264"/>
    </row>
    <row r="83" spans="1:20" ht="15" customHeight="1" x14ac:dyDescent="0.2">
      <c r="A83" s="37">
        <v>2003718</v>
      </c>
      <c r="B83" s="24" t="s">
        <v>21</v>
      </c>
      <c r="C83" s="24" t="s">
        <v>253</v>
      </c>
      <c r="D83" s="25" t="s">
        <v>284</v>
      </c>
      <c r="E83" s="26" t="s">
        <v>360</v>
      </c>
      <c r="F83" s="35">
        <v>4</v>
      </c>
      <c r="G83" s="26"/>
      <c r="H83" s="27">
        <f>ROUND(ROUND(F83,2)*ROUND(G83,2),2)</f>
        <v>0</v>
      </c>
      <c r="I83" s="36"/>
      <c r="O83" s="109"/>
      <c r="P83" s="109"/>
      <c r="T83" s="264"/>
    </row>
    <row r="84" spans="1:20" ht="15" customHeight="1" x14ac:dyDescent="0.2">
      <c r="A84" s="37">
        <v>2003720</v>
      </c>
      <c r="B84" s="24" t="s">
        <v>21</v>
      </c>
      <c r="C84" s="24" t="s">
        <v>254</v>
      </c>
      <c r="D84" s="25" t="s">
        <v>285</v>
      </c>
      <c r="E84" s="26" t="s">
        <v>360</v>
      </c>
      <c r="F84" s="35">
        <v>2</v>
      </c>
      <c r="G84" s="26"/>
      <c r="H84" s="27">
        <f>ROUND(ROUND(F84,2)*ROUND(G84,2),2)</f>
        <v>0</v>
      </c>
      <c r="I84" s="36"/>
      <c r="O84" s="109"/>
      <c r="P84" s="109"/>
      <c r="T84" s="264"/>
    </row>
    <row r="85" spans="1:20" ht="15" customHeight="1" x14ac:dyDescent="0.2">
      <c r="A85" s="284" t="str">
        <f>_xlfn.CONCAT("SUB - TOTAL ",D45)</f>
        <v>SUB - TOTAL DRENAGEM E O.A.C</v>
      </c>
      <c r="B85" s="285"/>
      <c r="C85" s="285"/>
      <c r="D85" s="285"/>
      <c r="E85" s="285"/>
      <c r="F85" s="285"/>
      <c r="G85" s="286"/>
      <c r="H85" s="30">
        <f>SUM(H45:H84)</f>
        <v>0</v>
      </c>
      <c r="I85" s="36"/>
      <c r="O85" s="109"/>
      <c r="P85" s="109"/>
      <c r="T85" s="264"/>
    </row>
    <row r="86" spans="1:20" ht="5.0999999999999996" customHeight="1" x14ac:dyDescent="0.2">
      <c r="A86" s="287"/>
      <c r="B86" s="288"/>
      <c r="C86" s="288"/>
      <c r="D86" s="288"/>
      <c r="E86" s="288"/>
      <c r="F86" s="288"/>
      <c r="G86" s="288"/>
      <c r="H86" s="289"/>
      <c r="I86" s="36"/>
      <c r="O86" s="109"/>
      <c r="P86" s="109"/>
      <c r="T86" s="264"/>
    </row>
    <row r="87" spans="1:20" ht="15" customHeight="1" x14ac:dyDescent="0.2">
      <c r="A87" s="282"/>
      <c r="B87" s="283"/>
      <c r="C87" s="98" t="s">
        <v>8</v>
      </c>
      <c r="D87" s="99" t="s">
        <v>199</v>
      </c>
      <c r="E87" s="100"/>
      <c r="F87" s="100"/>
      <c r="G87" s="100"/>
      <c r="H87" s="102"/>
      <c r="I87" s="36">
        <f>H103</f>
        <v>0</v>
      </c>
      <c r="O87" s="109"/>
      <c r="P87" s="109"/>
      <c r="T87" s="264"/>
    </row>
    <row r="88" spans="1:20" ht="15" customHeight="1" x14ac:dyDescent="0.2">
      <c r="A88" s="282"/>
      <c r="B88" s="283"/>
      <c r="C88" s="98" t="s">
        <v>24</v>
      </c>
      <c r="D88" s="99" t="s">
        <v>208</v>
      </c>
      <c r="E88" s="100"/>
      <c r="F88" s="100"/>
      <c r="G88" s="100"/>
      <c r="H88" s="102"/>
      <c r="I88" s="36"/>
      <c r="T88" s="264"/>
    </row>
    <row r="89" spans="1:20" ht="15" customHeight="1" x14ac:dyDescent="0.2">
      <c r="A89" s="23">
        <v>4915667</v>
      </c>
      <c r="B89" s="24" t="s">
        <v>21</v>
      </c>
      <c r="C89" s="24" t="s">
        <v>255</v>
      </c>
      <c r="D89" s="25" t="s">
        <v>387</v>
      </c>
      <c r="E89" s="26" t="s">
        <v>264</v>
      </c>
      <c r="F89" s="35">
        <v>23.529500000000002</v>
      </c>
      <c r="G89" s="26"/>
      <c r="H89" s="27">
        <f>ROUND(ROUND(F89,2)*ROUND(G89,2),2)</f>
        <v>0</v>
      </c>
      <c r="I89" s="36"/>
      <c r="O89" s="109"/>
      <c r="P89" s="109"/>
      <c r="T89" s="264"/>
    </row>
    <row r="90" spans="1:20" ht="33.75" x14ac:dyDescent="0.2">
      <c r="A90" s="207">
        <v>30304</v>
      </c>
      <c r="B90" s="24" t="s">
        <v>22</v>
      </c>
      <c r="C90" s="24" t="s">
        <v>256</v>
      </c>
      <c r="D90" s="25" t="s">
        <v>388</v>
      </c>
      <c r="E90" s="26" t="s">
        <v>389</v>
      </c>
      <c r="F90" s="35">
        <v>23.529500000000002</v>
      </c>
      <c r="G90" s="26"/>
      <c r="H90" s="27">
        <f>ROUND(ROUND(F90,2)*ROUND(G90,2),2)</f>
        <v>0</v>
      </c>
      <c r="I90" s="36"/>
      <c r="O90" s="109"/>
      <c r="P90" s="109"/>
      <c r="T90" s="264"/>
    </row>
    <row r="91" spans="1:20" ht="15" customHeight="1" x14ac:dyDescent="0.2">
      <c r="A91" s="282"/>
      <c r="B91" s="283"/>
      <c r="C91" s="98" t="s">
        <v>25</v>
      </c>
      <c r="D91" s="99" t="s">
        <v>241</v>
      </c>
      <c r="E91" s="100"/>
      <c r="F91" s="100"/>
      <c r="G91" s="100"/>
      <c r="H91" s="102"/>
      <c r="I91" s="36"/>
      <c r="T91" s="264"/>
    </row>
    <row r="92" spans="1:20" ht="15" customHeight="1" x14ac:dyDescent="0.2">
      <c r="A92" s="37">
        <v>420001</v>
      </c>
      <c r="B92" s="24" t="s">
        <v>221</v>
      </c>
      <c r="C92" s="24" t="s">
        <v>240</v>
      </c>
      <c r="D92" s="25" t="s">
        <v>272</v>
      </c>
      <c r="E92" s="26" t="s">
        <v>264</v>
      </c>
      <c r="F92" s="35">
        <v>1447.0766400000009</v>
      </c>
      <c r="G92" s="26"/>
      <c r="H92" s="27">
        <f>ROUND(ROUND(F92,2)*ROUND(G92,2),2)</f>
        <v>0</v>
      </c>
      <c r="I92" s="36"/>
      <c r="O92" s="109"/>
      <c r="P92" s="109"/>
      <c r="T92" s="264"/>
    </row>
    <row r="93" spans="1:20" ht="15" customHeight="1" x14ac:dyDescent="0.2">
      <c r="A93" s="37">
        <v>4011276</v>
      </c>
      <c r="B93" s="24" t="s">
        <v>21</v>
      </c>
      <c r="C93" s="24" t="s">
        <v>246</v>
      </c>
      <c r="D93" s="25" t="s">
        <v>390</v>
      </c>
      <c r="E93" s="26" t="s">
        <v>264</v>
      </c>
      <c r="F93" s="35">
        <v>28.5</v>
      </c>
      <c r="G93" s="26"/>
      <c r="H93" s="27">
        <f>ROUND(ROUND(F93,2)*ROUND(G93,2),2)</f>
        <v>0</v>
      </c>
      <c r="I93" s="36"/>
      <c r="O93" s="109"/>
      <c r="P93" s="109"/>
      <c r="T93" s="264"/>
    </row>
    <row r="94" spans="1:20" ht="15" customHeight="1" x14ac:dyDescent="0.2">
      <c r="A94" s="37">
        <v>4011352</v>
      </c>
      <c r="B94" s="24" t="s">
        <v>21</v>
      </c>
      <c r="C94" s="24" t="s">
        <v>247</v>
      </c>
      <c r="D94" s="25" t="s">
        <v>391</v>
      </c>
      <c r="E94" s="26" t="s">
        <v>359</v>
      </c>
      <c r="F94" s="35">
        <v>6818.1720000000032</v>
      </c>
      <c r="G94" s="26"/>
      <c r="H94" s="27">
        <f>ROUND(ROUND(F94,2)*ROUND(G94,2),2)</f>
        <v>0</v>
      </c>
      <c r="I94" s="36"/>
      <c r="O94" s="109"/>
      <c r="P94" s="109"/>
      <c r="T94" s="264"/>
    </row>
    <row r="95" spans="1:20" ht="22.5" x14ac:dyDescent="0.2">
      <c r="A95" s="37">
        <v>40884</v>
      </c>
      <c r="B95" s="24" t="s">
        <v>132</v>
      </c>
      <c r="C95" s="24" t="s">
        <v>257</v>
      </c>
      <c r="D95" s="25" t="s">
        <v>286</v>
      </c>
      <c r="E95" s="26" t="s">
        <v>335</v>
      </c>
      <c r="F95" s="35">
        <v>6818.1720000000032</v>
      </c>
      <c r="G95" s="26"/>
      <c r="H95" s="27">
        <f>ROUND(ROUND(F95,2)*ROUND(G95,2),2)</f>
        <v>0</v>
      </c>
      <c r="I95" s="36"/>
      <c r="O95" s="109"/>
      <c r="P95" s="109"/>
      <c r="T95" s="264"/>
    </row>
    <row r="96" spans="1:20" ht="15" customHeight="1" x14ac:dyDescent="0.2">
      <c r="A96" s="37">
        <v>4011463</v>
      </c>
      <c r="B96" s="24" t="s">
        <v>21</v>
      </c>
      <c r="C96" s="24" t="s">
        <v>258</v>
      </c>
      <c r="D96" s="25" t="s">
        <v>321</v>
      </c>
      <c r="E96" s="26" t="s">
        <v>232</v>
      </c>
      <c r="F96" s="35">
        <v>11.4</v>
      </c>
      <c r="G96" s="26"/>
      <c r="H96" s="27">
        <f>ROUND(ROUND(F96,2)*ROUND(G96,2),2)</f>
        <v>0</v>
      </c>
      <c r="I96" s="36"/>
      <c r="O96" s="109"/>
      <c r="P96" s="109"/>
      <c r="T96" s="264"/>
    </row>
    <row r="97" spans="1:20" ht="15" customHeight="1" x14ac:dyDescent="0.2">
      <c r="A97" s="37">
        <v>420002</v>
      </c>
      <c r="B97" s="24" t="s">
        <v>221</v>
      </c>
      <c r="C97" s="24" t="s">
        <v>259</v>
      </c>
      <c r="D97" s="25" t="s">
        <v>261</v>
      </c>
      <c r="E97" s="26" t="s">
        <v>262</v>
      </c>
      <c r="F97" s="35">
        <v>127</v>
      </c>
      <c r="G97" s="26"/>
      <c r="H97" s="27">
        <f>ROUND(ROUND(F97,2)*ROUND(G97,2),2)</f>
        <v>0</v>
      </c>
      <c r="I97" s="36"/>
      <c r="O97" s="109"/>
      <c r="P97" s="109"/>
      <c r="T97" s="264"/>
    </row>
    <row r="98" spans="1:20" ht="15" customHeight="1" x14ac:dyDescent="0.2">
      <c r="A98" s="282"/>
      <c r="B98" s="283"/>
      <c r="C98" s="98" t="s">
        <v>93</v>
      </c>
      <c r="D98" s="236" t="s">
        <v>239</v>
      </c>
      <c r="E98" s="100"/>
      <c r="F98" s="100"/>
      <c r="G98" s="100"/>
      <c r="H98" s="102"/>
      <c r="I98" s="36"/>
      <c r="O98" s="109"/>
      <c r="P98" s="109"/>
      <c r="T98" s="264"/>
    </row>
    <row r="99" spans="1:20" ht="15" customHeight="1" x14ac:dyDescent="0.2">
      <c r="A99" s="23" t="s">
        <v>230</v>
      </c>
      <c r="B99" s="24" t="s">
        <v>21</v>
      </c>
      <c r="C99" s="34" t="s">
        <v>242</v>
      </c>
      <c r="D99" s="28" t="s">
        <v>231</v>
      </c>
      <c r="E99" s="29" t="s">
        <v>232</v>
      </c>
      <c r="F99" s="35">
        <v>0.63212999999999997</v>
      </c>
      <c r="G99" s="29"/>
      <c r="H99" s="27">
        <f>ROUND(ROUND(F99,2)*ROUND(G99,2),2)</f>
        <v>0</v>
      </c>
      <c r="I99" s="36"/>
      <c r="O99" s="109"/>
      <c r="P99" s="109"/>
      <c r="T99" s="264"/>
    </row>
    <row r="100" spans="1:20" ht="15" customHeight="1" x14ac:dyDescent="0.2">
      <c r="A100" s="23" t="s">
        <v>233</v>
      </c>
      <c r="B100" s="24" t="s">
        <v>21</v>
      </c>
      <c r="C100" s="34" t="s">
        <v>243</v>
      </c>
      <c r="D100" s="28" t="s">
        <v>234</v>
      </c>
      <c r="E100" s="29" t="s">
        <v>232</v>
      </c>
      <c r="F100" s="35">
        <v>8.8636236000000039</v>
      </c>
      <c r="G100" s="29"/>
      <c r="H100" s="27">
        <f>ROUND(ROUND(F100,2)*ROUND(G100,2),2)</f>
        <v>0</v>
      </c>
      <c r="I100" s="36"/>
      <c r="O100" s="109"/>
      <c r="P100" s="109"/>
      <c r="T100" s="264"/>
    </row>
    <row r="101" spans="1:20" ht="15" customHeight="1" x14ac:dyDescent="0.2">
      <c r="A101" s="23" t="s">
        <v>235</v>
      </c>
      <c r="B101" s="24" t="s">
        <v>21</v>
      </c>
      <c r="C101" s="34" t="s">
        <v>244</v>
      </c>
      <c r="D101" s="28" t="s">
        <v>237</v>
      </c>
      <c r="E101" s="29" t="s">
        <v>232</v>
      </c>
      <c r="F101" s="35">
        <v>0.63212999999999997</v>
      </c>
      <c r="G101" s="29"/>
      <c r="H101" s="27">
        <f>ROUND(ROUND(F101,2)*ROUND(G101,2),2)</f>
        <v>0</v>
      </c>
      <c r="I101" s="36"/>
      <c r="O101" s="109"/>
      <c r="P101" s="109"/>
      <c r="T101" s="264"/>
    </row>
    <row r="102" spans="1:20" ht="15" customHeight="1" x14ac:dyDescent="0.2">
      <c r="A102" s="23" t="s">
        <v>236</v>
      </c>
      <c r="B102" s="24" t="s">
        <v>21</v>
      </c>
      <c r="C102" s="34" t="s">
        <v>245</v>
      </c>
      <c r="D102" s="28" t="s">
        <v>238</v>
      </c>
      <c r="E102" s="29" t="s">
        <v>232</v>
      </c>
      <c r="F102" s="35">
        <v>8.8636236000000039</v>
      </c>
      <c r="G102" s="29"/>
      <c r="H102" s="27">
        <f>ROUND(ROUND(F102,2)*ROUND(G102,2),2)</f>
        <v>0</v>
      </c>
      <c r="I102" s="36"/>
      <c r="O102" s="109"/>
      <c r="P102" s="109"/>
      <c r="T102" s="264"/>
    </row>
    <row r="103" spans="1:20" ht="15" customHeight="1" x14ac:dyDescent="0.2">
      <c r="A103" s="284" t="str">
        <f>_xlfn.CONCAT("SUB - TOTAL ",D87)</f>
        <v>SUB - TOTAL PAVIMENTAÇÃO</v>
      </c>
      <c r="B103" s="285"/>
      <c r="C103" s="285"/>
      <c r="D103" s="285"/>
      <c r="E103" s="285"/>
      <c r="F103" s="285"/>
      <c r="G103" s="286"/>
      <c r="H103" s="30">
        <f>SUM(H87:H102)</f>
        <v>0</v>
      </c>
      <c r="I103" s="36"/>
      <c r="O103" s="109"/>
      <c r="P103" s="109"/>
      <c r="T103" s="264"/>
    </row>
    <row r="104" spans="1:20" ht="5.0999999999999996" customHeight="1" x14ac:dyDescent="0.2">
      <c r="A104" s="287"/>
      <c r="B104" s="288"/>
      <c r="C104" s="288"/>
      <c r="D104" s="288"/>
      <c r="E104" s="288"/>
      <c r="F104" s="288"/>
      <c r="G104" s="288"/>
      <c r="H104" s="289"/>
      <c r="I104" s="36"/>
      <c r="O104" s="109"/>
      <c r="P104" s="109"/>
      <c r="T104" s="264"/>
    </row>
    <row r="105" spans="1:20" ht="15" customHeight="1" x14ac:dyDescent="0.2">
      <c r="A105" s="282"/>
      <c r="B105" s="283"/>
      <c r="C105" s="98" t="s">
        <v>9</v>
      </c>
      <c r="D105" s="99" t="s">
        <v>218</v>
      </c>
      <c r="E105" s="100"/>
      <c r="F105" s="100"/>
      <c r="G105" s="100"/>
      <c r="H105" s="102"/>
      <c r="I105" s="36">
        <f>H112</f>
        <v>0</v>
      </c>
      <c r="O105" s="109"/>
      <c r="P105" s="109"/>
      <c r="T105" s="264"/>
    </row>
    <row r="106" spans="1:20" ht="15" customHeight="1" x14ac:dyDescent="0.2">
      <c r="A106" s="282"/>
      <c r="B106" s="283"/>
      <c r="C106" s="98" t="s">
        <v>26</v>
      </c>
      <c r="D106" s="99" t="s">
        <v>224</v>
      </c>
      <c r="E106" s="100"/>
      <c r="F106" s="100"/>
      <c r="G106" s="100"/>
      <c r="H106" s="102"/>
      <c r="I106" s="36"/>
      <c r="T106" s="264"/>
    </row>
    <row r="107" spans="1:20" ht="15" customHeight="1" x14ac:dyDescent="0.2">
      <c r="A107" s="235">
        <v>5213571</v>
      </c>
      <c r="B107" s="24" t="s">
        <v>21</v>
      </c>
      <c r="C107" s="24" t="s">
        <v>226</v>
      </c>
      <c r="D107" s="25" t="s">
        <v>194</v>
      </c>
      <c r="E107" s="26" t="s">
        <v>359</v>
      </c>
      <c r="F107" s="35">
        <v>6.26</v>
      </c>
      <c r="G107" s="26"/>
      <c r="H107" s="27">
        <f>ROUND(ROUND(F107,2)*ROUND(G107,2),2)</f>
        <v>0</v>
      </c>
      <c r="I107" s="36"/>
      <c r="O107" s="109"/>
      <c r="P107" s="109"/>
      <c r="T107" s="264"/>
    </row>
    <row r="108" spans="1:20" ht="15" customHeight="1" x14ac:dyDescent="0.2">
      <c r="A108" s="235">
        <v>5216111</v>
      </c>
      <c r="B108" s="24" t="s">
        <v>21</v>
      </c>
      <c r="C108" s="24" t="s">
        <v>227</v>
      </c>
      <c r="D108" s="25" t="s">
        <v>195</v>
      </c>
      <c r="E108" s="26" t="s">
        <v>360</v>
      </c>
      <c r="F108" s="35">
        <v>26</v>
      </c>
      <c r="G108" s="26"/>
      <c r="H108" s="27">
        <f>ROUND(ROUND(F108,2)*ROUND(G108,2),2)</f>
        <v>0</v>
      </c>
      <c r="I108" s="36"/>
      <c r="O108" s="109"/>
      <c r="P108" s="109"/>
      <c r="T108" s="264"/>
    </row>
    <row r="109" spans="1:20" ht="15" customHeight="1" x14ac:dyDescent="0.2">
      <c r="A109" s="282"/>
      <c r="B109" s="283"/>
      <c r="C109" s="98" t="s">
        <v>118</v>
      </c>
      <c r="D109" s="99" t="s">
        <v>225</v>
      </c>
      <c r="E109" s="100"/>
      <c r="F109" s="100"/>
      <c r="G109" s="100"/>
      <c r="H109" s="102"/>
      <c r="I109" s="36"/>
      <c r="T109" s="264"/>
    </row>
    <row r="110" spans="1:20" ht="15" customHeight="1" x14ac:dyDescent="0.2">
      <c r="A110" s="23">
        <v>5213401</v>
      </c>
      <c r="B110" s="24" t="s">
        <v>21</v>
      </c>
      <c r="C110" s="24" t="s">
        <v>228</v>
      </c>
      <c r="D110" s="25" t="s">
        <v>392</v>
      </c>
      <c r="E110" s="26" t="s">
        <v>359</v>
      </c>
      <c r="F110" s="35">
        <v>288.41999999999996</v>
      </c>
      <c r="G110" s="26"/>
      <c r="H110" s="27">
        <f>ROUND(ROUND(F110,2)*ROUND(G110,2),2)</f>
        <v>0</v>
      </c>
      <c r="I110" s="36"/>
      <c r="O110" s="109"/>
      <c r="P110" s="109"/>
      <c r="T110" s="264"/>
    </row>
    <row r="111" spans="1:20" ht="15" customHeight="1" x14ac:dyDescent="0.2">
      <c r="A111" s="23">
        <v>5213405</v>
      </c>
      <c r="B111" s="24" t="s">
        <v>21</v>
      </c>
      <c r="C111" s="24" t="s">
        <v>229</v>
      </c>
      <c r="D111" s="25" t="s">
        <v>393</v>
      </c>
      <c r="E111" s="26" t="s">
        <v>359</v>
      </c>
      <c r="F111" s="35">
        <v>17.399999999999999</v>
      </c>
      <c r="G111" s="26"/>
      <c r="H111" s="27">
        <f>ROUND(ROUND(F111,2)*ROUND(G111,2),2)</f>
        <v>0</v>
      </c>
      <c r="I111" s="36"/>
      <c r="O111" s="109"/>
      <c r="P111" s="109"/>
      <c r="T111" s="264"/>
    </row>
    <row r="112" spans="1:20" ht="15" customHeight="1" x14ac:dyDescent="0.2">
      <c r="A112" s="284" t="str">
        <f>_xlfn.CONCAT("SUB - TOTAL ",D105)</f>
        <v>SUB - TOTAL SINALIZAÇÃO</v>
      </c>
      <c r="B112" s="285"/>
      <c r="C112" s="285"/>
      <c r="D112" s="285"/>
      <c r="E112" s="285"/>
      <c r="F112" s="285"/>
      <c r="G112" s="286"/>
      <c r="H112" s="30">
        <f>SUM(H105:H111)</f>
        <v>0</v>
      </c>
      <c r="I112" s="36"/>
      <c r="O112" s="109"/>
      <c r="P112" s="109"/>
      <c r="T112" s="264"/>
    </row>
    <row r="113" spans="1:20" ht="5.0999999999999996" customHeight="1" x14ac:dyDescent="0.2">
      <c r="A113" s="104"/>
      <c r="B113" s="105"/>
      <c r="C113" s="105"/>
      <c r="D113" s="105"/>
      <c r="E113" s="105"/>
      <c r="F113" s="105"/>
      <c r="G113" s="105"/>
      <c r="H113" s="106"/>
      <c r="I113" s="36"/>
      <c r="O113" s="109"/>
      <c r="P113" s="109"/>
      <c r="T113" s="264"/>
    </row>
    <row r="114" spans="1:20" ht="15" customHeight="1" x14ac:dyDescent="0.2">
      <c r="A114" s="282"/>
      <c r="B114" s="283"/>
      <c r="C114" s="98" t="s">
        <v>10</v>
      </c>
      <c r="D114" s="99" t="s">
        <v>219</v>
      </c>
      <c r="E114" s="100"/>
      <c r="F114" s="100"/>
      <c r="G114" s="100"/>
      <c r="H114" s="102"/>
      <c r="I114" s="36">
        <f>H120</f>
        <v>0</v>
      </c>
      <c r="O114" s="109"/>
      <c r="P114" s="109"/>
      <c r="T114" s="264"/>
    </row>
    <row r="115" spans="1:20" ht="22.5" x14ac:dyDescent="0.2">
      <c r="A115" s="235">
        <v>40915</v>
      </c>
      <c r="B115" s="24" t="s">
        <v>132</v>
      </c>
      <c r="C115" s="24" t="s">
        <v>28</v>
      </c>
      <c r="D115" s="25" t="s">
        <v>394</v>
      </c>
      <c r="E115" s="26" t="s">
        <v>335</v>
      </c>
      <c r="F115" s="35">
        <v>3165.35</v>
      </c>
      <c r="G115" s="26"/>
      <c r="H115" s="27">
        <f>ROUND(ROUND(F115,2)*ROUND(G115,2),2)</f>
        <v>0</v>
      </c>
      <c r="I115" s="36"/>
      <c r="O115" s="109"/>
      <c r="P115" s="109"/>
      <c r="T115" s="264"/>
    </row>
    <row r="116" spans="1:20" ht="22.5" x14ac:dyDescent="0.2">
      <c r="A116" s="235">
        <v>40912</v>
      </c>
      <c r="B116" s="24" t="s">
        <v>132</v>
      </c>
      <c r="C116" s="24" t="s">
        <v>29</v>
      </c>
      <c r="D116" s="25" t="s">
        <v>196</v>
      </c>
      <c r="E116" s="26" t="s">
        <v>335</v>
      </c>
      <c r="F116" s="35">
        <v>949.6049999999999</v>
      </c>
      <c r="G116" s="26"/>
      <c r="H116" s="27">
        <f>ROUND(ROUND(F116,2)*ROUND(G116,2),2)</f>
        <v>0</v>
      </c>
      <c r="I116" s="36"/>
      <c r="O116" s="109"/>
      <c r="P116" s="109"/>
      <c r="T116" s="264"/>
    </row>
    <row r="117" spans="1:20" ht="22.5" x14ac:dyDescent="0.2">
      <c r="A117" s="235">
        <v>41246</v>
      </c>
      <c r="B117" s="24" t="s">
        <v>132</v>
      </c>
      <c r="C117" s="24" t="s">
        <v>115</v>
      </c>
      <c r="D117" s="25" t="s">
        <v>197</v>
      </c>
      <c r="E117" s="26" t="s">
        <v>263</v>
      </c>
      <c r="F117" s="35">
        <v>48</v>
      </c>
      <c r="G117" s="26"/>
      <c r="H117" s="27">
        <f>ROUND(ROUND(F117,2)*ROUND(G117,2),2)</f>
        <v>0</v>
      </c>
      <c r="I117" s="36"/>
      <c r="O117" s="109"/>
      <c r="P117" s="109"/>
      <c r="T117" s="264"/>
    </row>
    <row r="118" spans="1:20" ht="22.5" x14ac:dyDescent="0.2">
      <c r="A118" s="235">
        <v>41109</v>
      </c>
      <c r="B118" s="24" t="s">
        <v>132</v>
      </c>
      <c r="C118" s="24" t="s">
        <v>222</v>
      </c>
      <c r="D118" s="25" t="s">
        <v>395</v>
      </c>
      <c r="E118" s="26" t="s">
        <v>263</v>
      </c>
      <c r="F118" s="35">
        <v>267</v>
      </c>
      <c r="G118" s="26"/>
      <c r="H118" s="27">
        <f>ROUND(ROUND(F118,2)*ROUND(G118,2),2)</f>
        <v>0</v>
      </c>
      <c r="I118" s="36"/>
      <c r="O118" s="109"/>
      <c r="P118" s="109"/>
      <c r="T118" s="264"/>
    </row>
    <row r="119" spans="1:20" ht="15" customHeight="1" x14ac:dyDescent="0.2">
      <c r="A119" s="235">
        <v>3713613</v>
      </c>
      <c r="B119" s="24" t="s">
        <v>21</v>
      </c>
      <c r="C119" s="24" t="s">
        <v>223</v>
      </c>
      <c r="D119" s="25" t="s">
        <v>287</v>
      </c>
      <c r="E119" s="26" t="s">
        <v>262</v>
      </c>
      <c r="F119" s="35">
        <v>261</v>
      </c>
      <c r="G119" s="26"/>
      <c r="H119" s="27">
        <f>ROUND(ROUND(F119,2)*ROUND(G119,2),2)</f>
        <v>0</v>
      </c>
      <c r="I119" s="36"/>
      <c r="O119" s="109"/>
      <c r="P119" s="109"/>
      <c r="T119" s="264"/>
    </row>
    <row r="120" spans="1:20" ht="15" customHeight="1" x14ac:dyDescent="0.2">
      <c r="A120" s="284" t="str">
        <f>_xlfn.CONCAT("SUB - TOTAL ",D114)</f>
        <v>SUB - TOTAL OBRAS COMPLEMENTARES</v>
      </c>
      <c r="B120" s="285"/>
      <c r="C120" s="285"/>
      <c r="D120" s="285"/>
      <c r="E120" s="285"/>
      <c r="F120" s="285"/>
      <c r="G120" s="286"/>
      <c r="H120" s="30">
        <f>SUM(H114:H119)</f>
        <v>0</v>
      </c>
      <c r="I120" s="36"/>
      <c r="O120" s="109"/>
      <c r="P120" s="109"/>
      <c r="T120" s="264"/>
    </row>
    <row r="121" spans="1:20" ht="5.0999999999999996" customHeight="1" x14ac:dyDescent="0.2">
      <c r="A121" s="287"/>
      <c r="B121" s="288"/>
      <c r="C121" s="288"/>
      <c r="D121" s="288"/>
      <c r="E121" s="288"/>
      <c r="F121" s="288"/>
      <c r="G121" s="288"/>
      <c r="H121" s="289"/>
      <c r="I121" s="36"/>
      <c r="O121" s="109"/>
      <c r="P121" s="109"/>
      <c r="T121" s="264"/>
    </row>
    <row r="122" spans="1:20" ht="15" customHeight="1" x14ac:dyDescent="0.2">
      <c r="A122" s="282"/>
      <c r="B122" s="283"/>
      <c r="C122" s="98" t="s">
        <v>11</v>
      </c>
      <c r="D122" s="99" t="s">
        <v>324</v>
      </c>
      <c r="E122" s="100"/>
      <c r="F122" s="100"/>
      <c r="G122" s="100"/>
      <c r="H122" s="102"/>
      <c r="I122" s="36">
        <f>H125</f>
        <v>0</v>
      </c>
      <c r="O122" s="109"/>
      <c r="P122" s="109"/>
      <c r="T122" s="264"/>
    </row>
    <row r="123" spans="1:20" ht="15" customHeight="1" x14ac:dyDescent="0.2">
      <c r="A123" s="37">
        <v>700001</v>
      </c>
      <c r="B123" s="24" t="s">
        <v>221</v>
      </c>
      <c r="C123" s="24" t="s">
        <v>30</v>
      </c>
      <c r="D123" s="25" t="s">
        <v>325</v>
      </c>
      <c r="E123" s="26" t="s">
        <v>58</v>
      </c>
      <c r="F123" s="35">
        <v>5</v>
      </c>
      <c r="G123" s="26"/>
      <c r="H123" s="27">
        <f>ROUND(ROUND(F123,2)*ROUND(G123,2),2)</f>
        <v>0</v>
      </c>
      <c r="I123" s="36"/>
      <c r="O123" s="109"/>
      <c r="P123" s="109"/>
      <c r="T123" s="264"/>
    </row>
    <row r="124" spans="1:20" ht="15" customHeight="1" x14ac:dyDescent="0.2">
      <c r="A124" s="37">
        <v>700002</v>
      </c>
      <c r="B124" s="24" t="s">
        <v>221</v>
      </c>
      <c r="C124" s="24" t="s">
        <v>85</v>
      </c>
      <c r="D124" s="25" t="s">
        <v>328</v>
      </c>
      <c r="E124" s="26" t="s">
        <v>58</v>
      </c>
      <c r="F124" s="35">
        <v>1</v>
      </c>
      <c r="G124" s="26"/>
      <c r="H124" s="27">
        <f>ROUND(ROUND(F124,2)*ROUND(G124,2),2)</f>
        <v>0</v>
      </c>
      <c r="I124" s="36"/>
      <c r="O124" s="109"/>
      <c r="P124" s="109"/>
      <c r="T124" s="264"/>
    </row>
    <row r="125" spans="1:20" ht="15" customHeight="1" x14ac:dyDescent="0.2">
      <c r="A125" s="284" t="str">
        <f>_xlfn.CONCAT("SUB - TOTAL ",D122)</f>
        <v>SUB - TOTAL ILUMINAÇÃO PÚBLICA</v>
      </c>
      <c r="B125" s="285"/>
      <c r="C125" s="285"/>
      <c r="D125" s="285"/>
      <c r="E125" s="285"/>
      <c r="F125" s="285"/>
      <c r="G125" s="286"/>
      <c r="H125" s="30">
        <f>SUM(H122:H124)</f>
        <v>0</v>
      </c>
      <c r="I125" s="36"/>
      <c r="O125" s="109"/>
      <c r="P125" s="109"/>
      <c r="T125" s="264"/>
    </row>
    <row r="126" spans="1:20" ht="5.0999999999999996" customHeight="1" x14ac:dyDescent="0.2">
      <c r="A126" s="287"/>
      <c r="B126" s="288"/>
      <c r="C126" s="288"/>
      <c r="D126" s="288"/>
      <c r="E126" s="288"/>
      <c r="F126" s="288"/>
      <c r="G126" s="288"/>
      <c r="H126" s="289"/>
      <c r="I126" s="36"/>
      <c r="O126" s="109"/>
      <c r="P126" s="109"/>
      <c r="T126" s="264"/>
    </row>
    <row r="127" spans="1:20" ht="15" customHeight="1" x14ac:dyDescent="0.2">
      <c r="A127" s="282"/>
      <c r="B127" s="283"/>
      <c r="C127" s="98" t="s">
        <v>117</v>
      </c>
      <c r="D127" s="99" t="s">
        <v>76</v>
      </c>
      <c r="E127" s="100"/>
      <c r="F127" s="100"/>
      <c r="G127" s="100"/>
      <c r="H127" s="102"/>
      <c r="I127" s="36">
        <f>H134</f>
        <v>0</v>
      </c>
      <c r="O127" s="109"/>
      <c r="P127" s="109"/>
      <c r="T127" s="264"/>
    </row>
    <row r="128" spans="1:20" ht="15" customHeight="1" x14ac:dyDescent="0.2">
      <c r="A128" s="235">
        <v>5914389</v>
      </c>
      <c r="B128" s="24" t="s">
        <v>21</v>
      </c>
      <c r="C128" s="24" t="s">
        <v>86</v>
      </c>
      <c r="D128" s="25" t="s">
        <v>396</v>
      </c>
      <c r="E128" s="26" t="s">
        <v>365</v>
      </c>
      <c r="F128" s="35">
        <v>197834.21985911462</v>
      </c>
      <c r="G128" s="26"/>
      <c r="H128" s="27">
        <f>ROUND(ROUND(F128,2)*ROUND(G128,2),2)</f>
        <v>0</v>
      </c>
      <c r="I128" s="36"/>
      <c r="O128" s="109"/>
      <c r="P128" s="109"/>
      <c r="T128" s="264"/>
    </row>
    <row r="129" spans="1:20" ht="15" customHeight="1" x14ac:dyDescent="0.2">
      <c r="A129" s="235">
        <v>5914374</v>
      </c>
      <c r="B129" s="24" t="s">
        <v>21</v>
      </c>
      <c r="C129" s="24" t="s">
        <v>329</v>
      </c>
      <c r="D129" s="25" t="s">
        <v>397</v>
      </c>
      <c r="E129" s="26" t="s">
        <v>365</v>
      </c>
      <c r="F129" s="35">
        <v>4116.9694616980005</v>
      </c>
      <c r="G129" s="26"/>
      <c r="H129" s="27">
        <f>ROUND(ROUND(F129,2)*ROUND(G129,2),2)</f>
        <v>0</v>
      </c>
      <c r="I129" s="36"/>
      <c r="O129" s="109"/>
      <c r="P129" s="109"/>
      <c r="T129" s="264"/>
    </row>
    <row r="130" spans="1:20" ht="15" customHeight="1" x14ac:dyDescent="0.2">
      <c r="A130" s="235">
        <v>5914479</v>
      </c>
      <c r="B130" s="24" t="s">
        <v>21</v>
      </c>
      <c r="C130" s="24" t="s">
        <v>330</v>
      </c>
      <c r="D130" s="25" t="s">
        <v>398</v>
      </c>
      <c r="E130" s="26" t="s">
        <v>365</v>
      </c>
      <c r="F130" s="35">
        <v>15183.102086287223</v>
      </c>
      <c r="G130" s="26"/>
      <c r="H130" s="27">
        <f>ROUND(ROUND(F130,2)*ROUND(G130,2),2)</f>
        <v>0</v>
      </c>
      <c r="I130" s="36"/>
      <c r="O130" s="109"/>
      <c r="P130" s="109"/>
      <c r="T130" s="264"/>
    </row>
    <row r="131" spans="1:20" ht="15" customHeight="1" x14ac:dyDescent="0.2">
      <c r="A131" s="235">
        <v>5914464</v>
      </c>
      <c r="B131" s="24" t="s">
        <v>21</v>
      </c>
      <c r="C131" s="24" t="s">
        <v>331</v>
      </c>
      <c r="D131" s="25" t="s">
        <v>399</v>
      </c>
      <c r="E131" s="26" t="s">
        <v>365</v>
      </c>
      <c r="F131" s="35">
        <v>286.54583325326007</v>
      </c>
      <c r="G131" s="26"/>
      <c r="H131" s="27">
        <f>ROUND(ROUND(F131,2)*ROUND(G131,2),2)</f>
        <v>0</v>
      </c>
      <c r="I131" s="36"/>
      <c r="O131" s="109"/>
      <c r="P131" s="109"/>
      <c r="T131" s="264"/>
    </row>
    <row r="132" spans="1:20" ht="22.5" x14ac:dyDescent="0.2">
      <c r="A132" s="235">
        <v>5914614</v>
      </c>
      <c r="B132" s="24" t="s">
        <v>21</v>
      </c>
      <c r="C132" s="24" t="s">
        <v>332</v>
      </c>
      <c r="D132" s="25" t="s">
        <v>400</v>
      </c>
      <c r="E132" s="26" t="s">
        <v>365</v>
      </c>
      <c r="F132" s="35">
        <v>9714.9711420000003</v>
      </c>
      <c r="G132" s="26"/>
      <c r="H132" s="27">
        <f>ROUND(ROUND(F132,2)*ROUND(G132,2),2)</f>
        <v>0</v>
      </c>
      <c r="I132" s="36"/>
      <c r="O132" s="109"/>
      <c r="P132" s="109"/>
      <c r="T132" s="264"/>
    </row>
    <row r="133" spans="1:20" ht="22.5" x14ac:dyDescent="0.2">
      <c r="A133" s="235">
        <v>5914614</v>
      </c>
      <c r="B133" s="24" t="s">
        <v>21</v>
      </c>
      <c r="C133" s="24" t="s">
        <v>333</v>
      </c>
      <c r="D133" s="25" t="s">
        <v>400</v>
      </c>
      <c r="E133" s="26" t="s">
        <v>365</v>
      </c>
      <c r="F133" s="35">
        <v>179.24301</v>
      </c>
      <c r="G133" s="26"/>
      <c r="H133" s="27">
        <f>ROUND(ROUND(F133,2)*ROUND(G133,2),2)</f>
        <v>0</v>
      </c>
      <c r="I133" s="36"/>
      <c r="O133" s="109"/>
      <c r="P133" s="109"/>
      <c r="T133" s="264"/>
    </row>
    <row r="134" spans="1:20" ht="15" customHeight="1" x14ac:dyDescent="0.2">
      <c r="A134" s="284" t="str">
        <f>_xlfn.CONCAT("SUB - TOTAL ",D127)</f>
        <v>SUB - TOTAL TRANSPORTE</v>
      </c>
      <c r="B134" s="285"/>
      <c r="C134" s="285"/>
      <c r="D134" s="285"/>
      <c r="E134" s="285"/>
      <c r="F134" s="285"/>
      <c r="G134" s="286"/>
      <c r="H134" s="30">
        <f>SUM(H127:H133)</f>
        <v>0</v>
      </c>
      <c r="I134" s="36"/>
      <c r="O134" s="109"/>
      <c r="P134" s="109"/>
      <c r="T134" s="264"/>
    </row>
    <row r="135" spans="1:20" ht="5.0999999999999996" customHeight="1" x14ac:dyDescent="0.2">
      <c r="A135" s="166"/>
      <c r="B135" s="167"/>
      <c r="C135" s="167"/>
      <c r="D135" s="167"/>
      <c r="E135" s="167"/>
      <c r="F135" s="167"/>
      <c r="G135" s="167"/>
      <c r="H135" s="168"/>
      <c r="I135" s="36"/>
      <c r="O135" s="109"/>
      <c r="P135" s="109"/>
      <c r="T135" s="264"/>
    </row>
    <row r="136" spans="1:20" ht="15" customHeight="1" x14ac:dyDescent="0.2">
      <c r="A136" s="282"/>
      <c r="B136" s="283"/>
      <c r="C136" s="98" t="s">
        <v>322</v>
      </c>
      <c r="D136" s="99" t="s">
        <v>220</v>
      </c>
      <c r="E136" s="100"/>
      <c r="F136" s="100"/>
      <c r="G136" s="100"/>
      <c r="H136" s="102"/>
      <c r="I136" s="36">
        <f>H138</f>
        <v>0</v>
      </c>
      <c r="O136" s="109"/>
      <c r="P136" s="109"/>
      <c r="T136" s="264"/>
    </row>
    <row r="137" spans="1:20" ht="15" customHeight="1" x14ac:dyDescent="0.2">
      <c r="A137" s="37">
        <v>910001</v>
      </c>
      <c r="B137" s="24" t="s">
        <v>221</v>
      </c>
      <c r="C137" s="24" t="s">
        <v>323</v>
      </c>
      <c r="D137" s="25" t="s">
        <v>209</v>
      </c>
      <c r="E137" s="26" t="s">
        <v>210</v>
      </c>
      <c r="F137" s="35">
        <v>1</v>
      </c>
      <c r="G137" s="29"/>
      <c r="H137" s="27">
        <f>ROUND(ROUND(F137,2)*ROUND(G137,2),2)</f>
        <v>0</v>
      </c>
      <c r="I137" s="36"/>
      <c r="O137" s="109"/>
      <c r="P137" s="109"/>
      <c r="T137" s="264"/>
    </row>
    <row r="138" spans="1:20" ht="15" customHeight="1" x14ac:dyDescent="0.2">
      <c r="A138" s="284" t="str">
        <f>_xlfn.CONCAT("SUB - TOTAL ",D136)</f>
        <v>SUB - TOTAL ADMINISTRAÇÃO LOCAL</v>
      </c>
      <c r="B138" s="285"/>
      <c r="C138" s="285"/>
      <c r="D138" s="285"/>
      <c r="E138" s="285"/>
      <c r="F138" s="285"/>
      <c r="G138" s="286"/>
      <c r="H138" s="30">
        <f>SUM(H137:H137)</f>
        <v>0</v>
      </c>
      <c r="I138" s="36"/>
      <c r="O138" s="109"/>
      <c r="P138" s="109"/>
      <c r="T138" s="264"/>
    </row>
    <row r="139" spans="1:20" ht="5.0999999999999996" customHeight="1" x14ac:dyDescent="0.2">
      <c r="A139" s="166"/>
      <c r="B139" s="167"/>
      <c r="C139" s="167"/>
      <c r="D139" s="167"/>
      <c r="E139" s="167"/>
      <c r="F139" s="167"/>
      <c r="G139" s="167"/>
      <c r="H139" s="168"/>
      <c r="I139" s="36"/>
      <c r="O139" s="109"/>
      <c r="P139" s="109"/>
    </row>
    <row r="140" spans="1:20" ht="20.100000000000001" customHeight="1" thickBot="1" x14ac:dyDescent="0.25">
      <c r="A140" s="291" t="s">
        <v>32</v>
      </c>
      <c r="B140" s="292"/>
      <c r="C140" s="292"/>
      <c r="D140" s="292"/>
      <c r="E140" s="292"/>
      <c r="F140" s="292"/>
      <c r="G140" s="293"/>
      <c r="H140" s="103">
        <f>SUM(I1:I140)</f>
        <v>0</v>
      </c>
      <c r="I140" s="36"/>
      <c r="O140" s="109"/>
      <c r="P140" s="109"/>
    </row>
    <row r="141" spans="1:20" ht="15" customHeight="1" x14ac:dyDescent="0.2">
      <c r="A141" s="18"/>
      <c r="I141" s="38"/>
      <c r="O141" s="109"/>
      <c r="P141" s="109"/>
    </row>
    <row r="142" spans="1:20" ht="12" hidden="1" x14ac:dyDescent="0.2">
      <c r="C142" s="290" t="s">
        <v>306</v>
      </c>
      <c r="D142" s="290"/>
      <c r="E142" s="290"/>
      <c r="F142" s="265">
        <v>493.57100000000003</v>
      </c>
      <c r="G142" s="266">
        <v>1.016</v>
      </c>
      <c r="I142" s="267" t="s">
        <v>466</v>
      </c>
      <c r="O142" s="109"/>
      <c r="P142" s="109"/>
    </row>
    <row r="143" spans="1:20" ht="12" hidden="1" x14ac:dyDescent="0.2">
      <c r="C143" s="290" t="s">
        <v>307</v>
      </c>
      <c r="D143" s="290"/>
      <c r="E143" s="290"/>
      <c r="F143" s="265">
        <v>424.26600000000002</v>
      </c>
      <c r="G143" s="266">
        <v>1</v>
      </c>
      <c r="I143" s="267" t="s">
        <v>466</v>
      </c>
      <c r="O143" s="109"/>
      <c r="P143" s="109"/>
    </row>
    <row r="144" spans="1:20" ht="12" hidden="1" x14ac:dyDescent="0.2">
      <c r="C144" s="290" t="s">
        <v>308</v>
      </c>
      <c r="D144" s="290"/>
      <c r="E144" s="290"/>
      <c r="F144" s="265">
        <v>99.974999999999994</v>
      </c>
      <c r="G144" s="266">
        <v>1.008</v>
      </c>
      <c r="I144" s="267" t="s">
        <v>466</v>
      </c>
      <c r="O144" s="109"/>
      <c r="P144" s="109"/>
    </row>
    <row r="145" spans="3:16" ht="12" hidden="1" x14ac:dyDescent="0.2">
      <c r="C145" s="290" t="s">
        <v>309</v>
      </c>
      <c r="D145" s="290"/>
      <c r="E145" s="290"/>
      <c r="F145" s="265">
        <v>480.60300000000001</v>
      </c>
      <c r="G145" s="266">
        <v>1.0089999999999999</v>
      </c>
      <c r="I145" s="267" t="s">
        <v>466</v>
      </c>
      <c r="O145" s="109"/>
      <c r="P145" s="109"/>
    </row>
    <row r="146" spans="3:16" ht="12" hidden="1" x14ac:dyDescent="0.2">
      <c r="C146" s="290" t="s">
        <v>310</v>
      </c>
      <c r="D146" s="290"/>
      <c r="E146" s="290"/>
      <c r="F146" s="265">
        <v>116.646</v>
      </c>
      <c r="G146" s="266">
        <v>1.002</v>
      </c>
      <c r="I146" s="267" t="s">
        <v>466</v>
      </c>
      <c r="O146" s="109"/>
      <c r="P146" s="109"/>
    </row>
    <row r="147" spans="3:16" ht="12" hidden="1" x14ac:dyDescent="0.2">
      <c r="C147" s="290" t="s">
        <v>311</v>
      </c>
      <c r="D147" s="290"/>
      <c r="E147" s="290"/>
      <c r="F147" s="265">
        <v>443.24200000000002</v>
      </c>
      <c r="G147" s="266">
        <v>1.0149999999999999</v>
      </c>
      <c r="I147" s="267" t="s">
        <v>466</v>
      </c>
      <c r="O147" s="109"/>
      <c r="P147" s="109"/>
    </row>
    <row r="148" spans="3:16" ht="12" hidden="1" x14ac:dyDescent="0.2">
      <c r="C148" s="290" t="s">
        <v>312</v>
      </c>
      <c r="D148" s="290"/>
      <c r="E148" s="290"/>
      <c r="F148" s="265">
        <v>1046.383</v>
      </c>
      <c r="G148" s="266">
        <v>1.0369999999999999</v>
      </c>
      <c r="I148" s="267" t="s">
        <v>466</v>
      </c>
      <c r="O148" s="109"/>
      <c r="P148" s="109"/>
    </row>
    <row r="149" spans="3:16" ht="12" hidden="1" x14ac:dyDescent="0.2">
      <c r="C149" s="290" t="s">
        <v>313</v>
      </c>
      <c r="D149" s="290"/>
      <c r="E149" s="290"/>
      <c r="F149" s="265">
        <v>940.755</v>
      </c>
      <c r="G149" s="266">
        <v>1.0329999999999999</v>
      </c>
      <c r="I149" s="267" t="s">
        <v>466</v>
      </c>
      <c r="O149" s="109"/>
      <c r="P149" s="109"/>
    </row>
    <row r="150" spans="3:16" ht="12" hidden="1" x14ac:dyDescent="0.2">
      <c r="C150" s="290" t="s">
        <v>314</v>
      </c>
      <c r="D150" s="290"/>
      <c r="E150" s="290"/>
      <c r="F150" s="265">
        <v>161.22900000000001</v>
      </c>
      <c r="G150" s="266">
        <v>1.0389999999999999</v>
      </c>
      <c r="I150" s="267" t="s">
        <v>466</v>
      </c>
      <c r="O150" s="109"/>
      <c r="P150" s="109"/>
    </row>
    <row r="151" spans="3:16" ht="12" hidden="1" x14ac:dyDescent="0.2">
      <c r="C151" s="290" t="s">
        <v>315</v>
      </c>
      <c r="D151" s="290"/>
      <c r="E151" s="290"/>
      <c r="F151" s="265">
        <v>151.94399999999999</v>
      </c>
      <c r="G151" s="266">
        <v>1.026</v>
      </c>
      <c r="I151" s="267" t="s">
        <v>466</v>
      </c>
      <c r="O151" s="109"/>
      <c r="P151" s="109"/>
    </row>
    <row r="152" spans="3:16" ht="12" hidden="1" x14ac:dyDescent="0.2">
      <c r="C152" s="290" t="s">
        <v>316</v>
      </c>
      <c r="D152" s="290"/>
      <c r="E152" s="290"/>
      <c r="F152" s="265">
        <v>996.57799999999997</v>
      </c>
      <c r="G152" s="266">
        <v>1.036</v>
      </c>
      <c r="I152" s="267" t="s">
        <v>466</v>
      </c>
    </row>
    <row r="153" spans="3:16" ht="12" hidden="1" x14ac:dyDescent="0.2">
      <c r="C153" s="290" t="s">
        <v>317</v>
      </c>
      <c r="D153" s="290"/>
      <c r="E153" s="290"/>
      <c r="F153" s="265">
        <v>154.08199999999999</v>
      </c>
      <c r="G153" s="266">
        <v>1.032</v>
      </c>
      <c r="I153" s="267" t="s">
        <v>466</v>
      </c>
    </row>
    <row r="154" spans="3:16" ht="12" hidden="1" x14ac:dyDescent="0.2">
      <c r="C154" s="290" t="s">
        <v>318</v>
      </c>
      <c r="D154" s="290"/>
      <c r="E154" s="290"/>
      <c r="F154" s="265">
        <v>162.96600000000001</v>
      </c>
      <c r="G154" s="266">
        <v>1.03</v>
      </c>
      <c r="I154" s="267" t="s">
        <v>466</v>
      </c>
    </row>
    <row r="155" spans="3:16" ht="12" hidden="1" x14ac:dyDescent="0.2">
      <c r="C155" s="290" t="s">
        <v>83</v>
      </c>
      <c r="D155" s="290"/>
      <c r="E155" s="290"/>
      <c r="F155" s="265">
        <v>151.08799999999999</v>
      </c>
      <c r="G155" s="266">
        <v>1.0169999999999999</v>
      </c>
      <c r="I155" s="267" t="s">
        <v>466</v>
      </c>
    </row>
    <row r="156" spans="3:16" ht="12" hidden="1" x14ac:dyDescent="0.2">
      <c r="C156" s="290" t="s">
        <v>319</v>
      </c>
      <c r="D156" s="290"/>
      <c r="E156" s="290"/>
      <c r="F156" s="265">
        <v>299.18200000000002</v>
      </c>
      <c r="G156" s="266">
        <v>1.0089999999999999</v>
      </c>
      <c r="I156" s="267" t="s">
        <v>466</v>
      </c>
    </row>
    <row r="157" spans="3:16" ht="16.5" hidden="1" customHeight="1" x14ac:dyDescent="0.2">
      <c r="C157" s="290" t="s">
        <v>320</v>
      </c>
      <c r="D157" s="290"/>
      <c r="E157" s="290"/>
      <c r="F157" s="265">
        <v>1157.5160000000001</v>
      </c>
      <c r="G157" s="266">
        <v>1.0209999999999999</v>
      </c>
      <c r="I157" s="267" t="s">
        <v>466</v>
      </c>
    </row>
  </sheetData>
  <autoFilter ref="I1:I174" xr:uid="{67F8876B-785B-4288-B51C-E28CF0B9F01C}">
    <filterColumn colId="0">
      <filters blank="1">
        <filter val="138269"/>
        <filter val="1397983"/>
        <filter val="156268"/>
        <filter val="19154"/>
        <filter val="1942546"/>
        <filter val="246105"/>
        <filter val="260734"/>
        <filter val="48380"/>
        <filter val="613235"/>
      </filters>
    </filterColumn>
  </autoFilter>
  <mergeCells count="58">
    <mergeCell ref="C155:E155"/>
    <mergeCell ref="C156:E156"/>
    <mergeCell ref="C157:E157"/>
    <mergeCell ref="A138:G138"/>
    <mergeCell ref="A7:B7"/>
    <mergeCell ref="A127:B127"/>
    <mergeCell ref="A134:G134"/>
    <mergeCell ref="A136:B136"/>
    <mergeCell ref="A86:H86"/>
    <mergeCell ref="A45:B45"/>
    <mergeCell ref="A33:B33"/>
    <mergeCell ref="A112:G112"/>
    <mergeCell ref="A114:B114"/>
    <mergeCell ref="A104:H104"/>
    <mergeCell ref="A105:B105"/>
    <mergeCell ref="A103:G103"/>
    <mergeCell ref="A37:B37"/>
    <mergeCell ref="A46:B46"/>
    <mergeCell ref="A57:B57"/>
    <mergeCell ref="A120:G120"/>
    <mergeCell ref="A121:H121"/>
    <mergeCell ref="A30:G30"/>
    <mergeCell ref="A31:H31"/>
    <mergeCell ref="A87:B87"/>
    <mergeCell ref="A44:H44"/>
    <mergeCell ref="A32:B32"/>
    <mergeCell ref="A43:G43"/>
    <mergeCell ref="A85:G85"/>
    <mergeCell ref="A69:B69"/>
    <mergeCell ref="A88:B88"/>
    <mergeCell ref="A106:B106"/>
    <mergeCell ref="A109:B109"/>
    <mergeCell ref="A98:B98"/>
    <mergeCell ref="A91:B91"/>
    <mergeCell ref="A1:H1"/>
    <mergeCell ref="A2:D2"/>
    <mergeCell ref="C5:D5"/>
    <mergeCell ref="E5:H5"/>
    <mergeCell ref="A3:D3"/>
    <mergeCell ref="E3:H4"/>
    <mergeCell ref="B4:C4"/>
    <mergeCell ref="C153:E153"/>
    <mergeCell ref="C154:E154"/>
    <mergeCell ref="C147:E147"/>
    <mergeCell ref="C148:E148"/>
    <mergeCell ref="C149:E149"/>
    <mergeCell ref="C150:E150"/>
    <mergeCell ref="A122:B122"/>
    <mergeCell ref="A125:G125"/>
    <mergeCell ref="A126:H126"/>
    <mergeCell ref="C151:E151"/>
    <mergeCell ref="C152:E152"/>
    <mergeCell ref="C144:E144"/>
    <mergeCell ref="C145:E145"/>
    <mergeCell ref="C146:E146"/>
    <mergeCell ref="C142:E142"/>
    <mergeCell ref="C143:E143"/>
    <mergeCell ref="A140:G140"/>
  </mergeCells>
  <phoneticPr fontId="12" type="noConversion"/>
  <conditionalFormatting sqref="A25:A29">
    <cfRule type="containsErrors" dxfId="37" priority="86">
      <formula>ISERROR(A25)</formula>
    </cfRule>
  </conditionalFormatting>
  <conditionalFormatting sqref="A31">
    <cfRule type="containsText" dxfId="36" priority="92" stopIfTrue="1" operator="containsText" text="comp.">
      <formula>NOT(ISERROR(SEARCH("comp.",A31)))</formula>
    </cfRule>
  </conditionalFormatting>
  <conditionalFormatting sqref="A44">
    <cfRule type="containsText" dxfId="35" priority="98" stopIfTrue="1" operator="containsText" text="comp.">
      <formula>NOT(ISERROR(SEARCH("comp.",A44)))</formula>
    </cfRule>
  </conditionalFormatting>
  <conditionalFormatting sqref="A86">
    <cfRule type="containsText" dxfId="34" priority="95" stopIfTrue="1" operator="containsText" text="comp.">
      <formula>NOT(ISERROR(SEARCH("comp.",A86)))</formula>
    </cfRule>
  </conditionalFormatting>
  <conditionalFormatting sqref="A104 A113">
    <cfRule type="containsText" dxfId="33" priority="94" stopIfTrue="1" operator="containsText" text="comp.">
      <formula>NOT(ISERROR(SEARCH("comp.",A104)))</formula>
    </cfRule>
  </conditionalFormatting>
  <conditionalFormatting sqref="A121 A126 A135 A139">
    <cfRule type="containsText" dxfId="32" priority="93" stopIfTrue="1" operator="containsText" text="comp.">
      <formula>NOT(ISERROR(SEARCH("comp.",A121)))</formula>
    </cfRule>
  </conditionalFormatting>
  <conditionalFormatting sqref="A34:B34">
    <cfRule type="containsErrors" dxfId="31" priority="84">
      <formula>ISERROR(A34)</formula>
    </cfRule>
  </conditionalFormatting>
  <conditionalFormatting sqref="A142:C157 F142:I157 A5:H33 C34:H36 A37:H37 C38:H42 A43:H46 B47:H56 C89:H97 A99:H105 A112:H114 A120:H127 A134:H141 A1:H1 A158:H1048576 C70:G84 C58:H68 C107:H108 C110:H111 C115:H119 C128:H133">
    <cfRule type="containsErrors" dxfId="30" priority="1">
      <formula>ISERROR(A1)</formula>
    </cfRule>
  </conditionalFormatting>
  <conditionalFormatting sqref="G70:H87 A85:F87 A95:F95 A2:F2 H2 A3:E3 A4:B4 D4 A64:B64 A96:A97">
    <cfRule type="containsErrors" dxfId="29" priority="85">
      <formula>ISERROR(A2)</formula>
    </cfRule>
  </conditionalFormatting>
  <conditionalFormatting sqref="B115:B118">
    <cfRule type="containsErrors" dxfId="28" priority="74">
      <formula>ISERROR(B115)</formula>
    </cfRule>
  </conditionalFormatting>
  <conditionalFormatting sqref="C142:C157 D25:H141 F142:I157 D1:H1 D5:H7 E8:H8 D9:H23 E24:H24 D158:H1048576">
    <cfRule type="containsText" dxfId="27" priority="5" operator="containsText" text="órgão não registrado">
      <formula>NOT(ISERROR(SEARCH("órgão não registrado",C1)))</formula>
    </cfRule>
  </conditionalFormatting>
  <conditionalFormatting sqref="A92">
    <cfRule type="containsErrors" dxfId="26" priority="66">
      <formula>ISERROR(A92)</formula>
    </cfRule>
  </conditionalFormatting>
  <conditionalFormatting sqref="D8">
    <cfRule type="containsErrors" dxfId="25" priority="89">
      <formula>ISERROR(D8)</formula>
    </cfRule>
  </conditionalFormatting>
  <conditionalFormatting sqref="D24">
    <cfRule type="containsErrors" dxfId="24" priority="87">
      <formula>ISERROR(D24)</formula>
    </cfRule>
  </conditionalFormatting>
  <conditionalFormatting sqref="D2:F2 H2 D3:E3 D4">
    <cfRule type="containsText" dxfId="23" priority="90" operator="containsText" text="órgão não registrado">
      <formula>NOT(ISERROR(SEARCH("órgão não registrado",D2)))</formula>
    </cfRule>
  </conditionalFormatting>
  <conditionalFormatting sqref="G47:G55">
    <cfRule type="containsErrors" dxfId="22" priority="61">
      <formula>ISERROR(G47)</formula>
    </cfRule>
  </conditionalFormatting>
  <conditionalFormatting sqref="G89:G90">
    <cfRule type="containsErrors" dxfId="21" priority="11">
      <formula>ISERROR(G89)</formula>
    </cfRule>
  </conditionalFormatting>
  <conditionalFormatting sqref="G92:G97">
    <cfRule type="containsErrors" dxfId="20" priority="10">
      <formula>ISERROR(G92)</formula>
    </cfRule>
  </conditionalFormatting>
  <pageMargins left="0.23622047244094491" right="0.23622047244094491" top="0.74803149606299213" bottom="0.74803149606299213" header="0.31496062992125984" footer="0.31496062992125984"/>
  <pageSetup paperSize="9" firstPageNumber="12" fitToHeight="0" orientation="landscape" useFirstPageNumber="1" r:id="rId1"/>
  <headerFooter>
    <oddFooter>&amp;C&amp;P</oddFooter>
  </headerFooter>
  <rowBreaks count="6" manualBreakCount="6">
    <brk id="23" max="8" man="1"/>
    <brk id="44" max="8" man="1"/>
    <brk id="64" max="8" man="1"/>
    <brk id="86" max="8" man="1"/>
    <brk id="108" max="8" man="1"/>
    <brk id="132" max="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1465A-D046-40C0-AEF1-9069C1D528F8}">
  <sheetPr>
    <tabColor theme="9" tint="0.79998168889431442"/>
    <pageSetUpPr fitToPage="1"/>
  </sheetPr>
  <dimension ref="A1:U45"/>
  <sheetViews>
    <sheetView view="pageBreakPreview" zoomScaleNormal="100" zoomScaleSheetLayoutView="100" workbookViewId="0">
      <selection activeCell="E8" sqref="E8:L8"/>
    </sheetView>
  </sheetViews>
  <sheetFormatPr defaultRowHeight="15" x14ac:dyDescent="0.25"/>
  <cols>
    <col min="1" max="1" width="6.85546875" customWidth="1"/>
    <col min="2" max="2" width="40.7109375" customWidth="1"/>
    <col min="3" max="3" width="8.7109375" bestFit="1" customWidth="1"/>
    <col min="4" max="4" width="12.28515625" customWidth="1"/>
    <col min="5" max="12" width="11.7109375" customWidth="1"/>
    <col min="13" max="14" width="0.7109375" hidden="1" customWidth="1"/>
    <col min="15" max="15" width="0" hidden="1" customWidth="1"/>
    <col min="16" max="16" width="15.28515625" hidden="1" customWidth="1"/>
    <col min="261" max="261" width="6.85546875" customWidth="1"/>
    <col min="262" max="262" width="58.7109375" customWidth="1"/>
    <col min="263" max="263" width="8.7109375" bestFit="1" customWidth="1"/>
    <col min="264" max="264" width="12.28515625" customWidth="1"/>
    <col min="265" max="265" width="1.140625" customWidth="1"/>
    <col min="266" max="268" width="13.7109375" customWidth="1"/>
    <col min="269" max="270" width="0.7109375" customWidth="1"/>
    <col min="272" max="272" width="15.28515625" customWidth="1"/>
    <col min="517" max="517" width="6.85546875" customWidth="1"/>
    <col min="518" max="518" width="58.7109375" customWidth="1"/>
    <col min="519" max="519" width="8.7109375" bestFit="1" customWidth="1"/>
    <col min="520" max="520" width="12.28515625" customWidth="1"/>
    <col min="521" max="521" width="1.140625" customWidth="1"/>
    <col min="522" max="524" width="13.7109375" customWidth="1"/>
    <col min="525" max="526" width="0.7109375" customWidth="1"/>
    <col min="528" max="528" width="15.28515625" customWidth="1"/>
    <col min="773" max="773" width="6.85546875" customWidth="1"/>
    <col min="774" max="774" width="58.7109375" customWidth="1"/>
    <col min="775" max="775" width="8.7109375" bestFit="1" customWidth="1"/>
    <col min="776" max="776" width="12.28515625" customWidth="1"/>
    <col min="777" max="777" width="1.140625" customWidth="1"/>
    <col min="778" max="780" width="13.7109375" customWidth="1"/>
    <col min="781" max="782" width="0.7109375" customWidth="1"/>
    <col min="784" max="784" width="15.28515625" customWidth="1"/>
    <col min="1029" max="1029" width="6.85546875" customWidth="1"/>
    <col min="1030" max="1030" width="58.7109375" customWidth="1"/>
    <col min="1031" max="1031" width="8.7109375" bestFit="1" customWidth="1"/>
    <col min="1032" max="1032" width="12.28515625" customWidth="1"/>
    <col min="1033" max="1033" width="1.140625" customWidth="1"/>
    <col min="1034" max="1036" width="13.7109375" customWidth="1"/>
    <col min="1037" max="1038" width="0.7109375" customWidth="1"/>
    <col min="1040" max="1040" width="15.28515625" customWidth="1"/>
    <col min="1285" max="1285" width="6.85546875" customWidth="1"/>
    <col min="1286" max="1286" width="58.7109375" customWidth="1"/>
    <col min="1287" max="1287" width="8.7109375" bestFit="1" customWidth="1"/>
    <col min="1288" max="1288" width="12.28515625" customWidth="1"/>
    <col min="1289" max="1289" width="1.140625" customWidth="1"/>
    <col min="1290" max="1292" width="13.7109375" customWidth="1"/>
    <col min="1293" max="1294" width="0.7109375" customWidth="1"/>
    <col min="1296" max="1296" width="15.28515625" customWidth="1"/>
    <col min="1541" max="1541" width="6.85546875" customWidth="1"/>
    <col min="1542" max="1542" width="58.7109375" customWidth="1"/>
    <col min="1543" max="1543" width="8.7109375" bestFit="1" customWidth="1"/>
    <col min="1544" max="1544" width="12.28515625" customWidth="1"/>
    <col min="1545" max="1545" width="1.140625" customWidth="1"/>
    <col min="1546" max="1548" width="13.7109375" customWidth="1"/>
    <col min="1549" max="1550" width="0.7109375" customWidth="1"/>
    <col min="1552" max="1552" width="15.28515625" customWidth="1"/>
    <col min="1797" max="1797" width="6.85546875" customWidth="1"/>
    <col min="1798" max="1798" width="58.7109375" customWidth="1"/>
    <col min="1799" max="1799" width="8.7109375" bestFit="1" customWidth="1"/>
    <col min="1800" max="1800" width="12.28515625" customWidth="1"/>
    <col min="1801" max="1801" width="1.140625" customWidth="1"/>
    <col min="1802" max="1804" width="13.7109375" customWidth="1"/>
    <col min="1805" max="1806" width="0.7109375" customWidth="1"/>
    <col min="1808" max="1808" width="15.28515625" customWidth="1"/>
    <col min="2053" max="2053" width="6.85546875" customWidth="1"/>
    <col min="2054" max="2054" width="58.7109375" customWidth="1"/>
    <col min="2055" max="2055" width="8.7109375" bestFit="1" customWidth="1"/>
    <col min="2056" max="2056" width="12.28515625" customWidth="1"/>
    <col min="2057" max="2057" width="1.140625" customWidth="1"/>
    <col min="2058" max="2060" width="13.7109375" customWidth="1"/>
    <col min="2061" max="2062" width="0.7109375" customWidth="1"/>
    <col min="2064" max="2064" width="15.28515625" customWidth="1"/>
    <col min="2309" max="2309" width="6.85546875" customWidth="1"/>
    <col min="2310" max="2310" width="58.7109375" customWidth="1"/>
    <col min="2311" max="2311" width="8.7109375" bestFit="1" customWidth="1"/>
    <col min="2312" max="2312" width="12.28515625" customWidth="1"/>
    <col min="2313" max="2313" width="1.140625" customWidth="1"/>
    <col min="2314" max="2316" width="13.7109375" customWidth="1"/>
    <col min="2317" max="2318" width="0.7109375" customWidth="1"/>
    <col min="2320" max="2320" width="15.28515625" customWidth="1"/>
    <col min="2565" max="2565" width="6.85546875" customWidth="1"/>
    <col min="2566" max="2566" width="58.7109375" customWidth="1"/>
    <col min="2567" max="2567" width="8.7109375" bestFit="1" customWidth="1"/>
    <col min="2568" max="2568" width="12.28515625" customWidth="1"/>
    <col min="2569" max="2569" width="1.140625" customWidth="1"/>
    <col min="2570" max="2572" width="13.7109375" customWidth="1"/>
    <col min="2573" max="2574" width="0.7109375" customWidth="1"/>
    <col min="2576" max="2576" width="15.28515625" customWidth="1"/>
    <col min="2821" max="2821" width="6.85546875" customWidth="1"/>
    <col min="2822" max="2822" width="58.7109375" customWidth="1"/>
    <col min="2823" max="2823" width="8.7109375" bestFit="1" customWidth="1"/>
    <col min="2824" max="2824" width="12.28515625" customWidth="1"/>
    <col min="2825" max="2825" width="1.140625" customWidth="1"/>
    <col min="2826" max="2828" width="13.7109375" customWidth="1"/>
    <col min="2829" max="2830" width="0.7109375" customWidth="1"/>
    <col min="2832" max="2832" width="15.28515625" customWidth="1"/>
    <col min="3077" max="3077" width="6.85546875" customWidth="1"/>
    <col min="3078" max="3078" width="58.7109375" customWidth="1"/>
    <col min="3079" max="3079" width="8.7109375" bestFit="1" customWidth="1"/>
    <col min="3080" max="3080" width="12.28515625" customWidth="1"/>
    <col min="3081" max="3081" width="1.140625" customWidth="1"/>
    <col min="3082" max="3084" width="13.7109375" customWidth="1"/>
    <col min="3085" max="3086" width="0.7109375" customWidth="1"/>
    <col min="3088" max="3088" width="15.28515625" customWidth="1"/>
    <col min="3333" max="3333" width="6.85546875" customWidth="1"/>
    <col min="3334" max="3334" width="58.7109375" customWidth="1"/>
    <col min="3335" max="3335" width="8.7109375" bestFit="1" customWidth="1"/>
    <col min="3336" max="3336" width="12.28515625" customWidth="1"/>
    <col min="3337" max="3337" width="1.140625" customWidth="1"/>
    <col min="3338" max="3340" width="13.7109375" customWidth="1"/>
    <col min="3341" max="3342" width="0.7109375" customWidth="1"/>
    <col min="3344" max="3344" width="15.28515625" customWidth="1"/>
    <col min="3589" max="3589" width="6.85546875" customWidth="1"/>
    <col min="3590" max="3590" width="58.7109375" customWidth="1"/>
    <col min="3591" max="3591" width="8.7109375" bestFit="1" customWidth="1"/>
    <col min="3592" max="3592" width="12.28515625" customWidth="1"/>
    <col min="3593" max="3593" width="1.140625" customWidth="1"/>
    <col min="3594" max="3596" width="13.7109375" customWidth="1"/>
    <col min="3597" max="3598" width="0.7109375" customWidth="1"/>
    <col min="3600" max="3600" width="15.28515625" customWidth="1"/>
    <col min="3845" max="3845" width="6.85546875" customWidth="1"/>
    <col min="3846" max="3846" width="58.7109375" customWidth="1"/>
    <col min="3847" max="3847" width="8.7109375" bestFit="1" customWidth="1"/>
    <col min="3848" max="3848" width="12.28515625" customWidth="1"/>
    <col min="3849" max="3849" width="1.140625" customWidth="1"/>
    <col min="3850" max="3852" width="13.7109375" customWidth="1"/>
    <col min="3853" max="3854" width="0.7109375" customWidth="1"/>
    <col min="3856" max="3856" width="15.28515625" customWidth="1"/>
    <col min="4101" max="4101" width="6.85546875" customWidth="1"/>
    <col min="4102" max="4102" width="58.7109375" customWidth="1"/>
    <col min="4103" max="4103" width="8.7109375" bestFit="1" customWidth="1"/>
    <col min="4104" max="4104" width="12.28515625" customWidth="1"/>
    <col min="4105" max="4105" width="1.140625" customWidth="1"/>
    <col min="4106" max="4108" width="13.7109375" customWidth="1"/>
    <col min="4109" max="4110" width="0.7109375" customWidth="1"/>
    <col min="4112" max="4112" width="15.28515625" customWidth="1"/>
    <col min="4357" max="4357" width="6.85546875" customWidth="1"/>
    <col min="4358" max="4358" width="58.7109375" customWidth="1"/>
    <col min="4359" max="4359" width="8.7109375" bestFit="1" customWidth="1"/>
    <col min="4360" max="4360" width="12.28515625" customWidth="1"/>
    <col min="4361" max="4361" width="1.140625" customWidth="1"/>
    <col min="4362" max="4364" width="13.7109375" customWidth="1"/>
    <col min="4365" max="4366" width="0.7109375" customWidth="1"/>
    <col min="4368" max="4368" width="15.28515625" customWidth="1"/>
    <col min="4613" max="4613" width="6.85546875" customWidth="1"/>
    <col min="4614" max="4614" width="58.7109375" customWidth="1"/>
    <col min="4615" max="4615" width="8.7109375" bestFit="1" customWidth="1"/>
    <col min="4616" max="4616" width="12.28515625" customWidth="1"/>
    <col min="4617" max="4617" width="1.140625" customWidth="1"/>
    <col min="4618" max="4620" width="13.7109375" customWidth="1"/>
    <col min="4621" max="4622" width="0.7109375" customWidth="1"/>
    <col min="4624" max="4624" width="15.28515625" customWidth="1"/>
    <col min="4869" max="4869" width="6.85546875" customWidth="1"/>
    <col min="4870" max="4870" width="58.7109375" customWidth="1"/>
    <col min="4871" max="4871" width="8.7109375" bestFit="1" customWidth="1"/>
    <col min="4872" max="4872" width="12.28515625" customWidth="1"/>
    <col min="4873" max="4873" width="1.140625" customWidth="1"/>
    <col min="4874" max="4876" width="13.7109375" customWidth="1"/>
    <col min="4877" max="4878" width="0.7109375" customWidth="1"/>
    <col min="4880" max="4880" width="15.28515625" customWidth="1"/>
    <col min="5125" max="5125" width="6.85546875" customWidth="1"/>
    <col min="5126" max="5126" width="58.7109375" customWidth="1"/>
    <col min="5127" max="5127" width="8.7109375" bestFit="1" customWidth="1"/>
    <col min="5128" max="5128" width="12.28515625" customWidth="1"/>
    <col min="5129" max="5129" width="1.140625" customWidth="1"/>
    <col min="5130" max="5132" width="13.7109375" customWidth="1"/>
    <col min="5133" max="5134" width="0.7109375" customWidth="1"/>
    <col min="5136" max="5136" width="15.28515625" customWidth="1"/>
    <col min="5381" max="5381" width="6.85546875" customWidth="1"/>
    <col min="5382" max="5382" width="58.7109375" customWidth="1"/>
    <col min="5383" max="5383" width="8.7109375" bestFit="1" customWidth="1"/>
    <col min="5384" max="5384" width="12.28515625" customWidth="1"/>
    <col min="5385" max="5385" width="1.140625" customWidth="1"/>
    <col min="5386" max="5388" width="13.7109375" customWidth="1"/>
    <col min="5389" max="5390" width="0.7109375" customWidth="1"/>
    <col min="5392" max="5392" width="15.28515625" customWidth="1"/>
    <col min="5637" max="5637" width="6.85546875" customWidth="1"/>
    <col min="5638" max="5638" width="58.7109375" customWidth="1"/>
    <col min="5639" max="5639" width="8.7109375" bestFit="1" customWidth="1"/>
    <col min="5640" max="5640" width="12.28515625" customWidth="1"/>
    <col min="5641" max="5641" width="1.140625" customWidth="1"/>
    <col min="5642" max="5644" width="13.7109375" customWidth="1"/>
    <col min="5645" max="5646" width="0.7109375" customWidth="1"/>
    <col min="5648" max="5648" width="15.28515625" customWidth="1"/>
    <col min="5893" max="5893" width="6.85546875" customWidth="1"/>
    <col min="5894" max="5894" width="58.7109375" customWidth="1"/>
    <col min="5895" max="5895" width="8.7109375" bestFit="1" customWidth="1"/>
    <col min="5896" max="5896" width="12.28515625" customWidth="1"/>
    <col min="5897" max="5897" width="1.140625" customWidth="1"/>
    <col min="5898" max="5900" width="13.7109375" customWidth="1"/>
    <col min="5901" max="5902" width="0.7109375" customWidth="1"/>
    <col min="5904" max="5904" width="15.28515625" customWidth="1"/>
    <col min="6149" max="6149" width="6.85546875" customWidth="1"/>
    <col min="6150" max="6150" width="58.7109375" customWidth="1"/>
    <col min="6151" max="6151" width="8.7109375" bestFit="1" customWidth="1"/>
    <col min="6152" max="6152" width="12.28515625" customWidth="1"/>
    <col min="6153" max="6153" width="1.140625" customWidth="1"/>
    <col min="6154" max="6156" width="13.7109375" customWidth="1"/>
    <col min="6157" max="6158" width="0.7109375" customWidth="1"/>
    <col min="6160" max="6160" width="15.28515625" customWidth="1"/>
    <col min="6405" max="6405" width="6.85546875" customWidth="1"/>
    <col min="6406" max="6406" width="58.7109375" customWidth="1"/>
    <col min="6407" max="6407" width="8.7109375" bestFit="1" customWidth="1"/>
    <col min="6408" max="6408" width="12.28515625" customWidth="1"/>
    <col min="6409" max="6409" width="1.140625" customWidth="1"/>
    <col min="6410" max="6412" width="13.7109375" customWidth="1"/>
    <col min="6413" max="6414" width="0.7109375" customWidth="1"/>
    <col min="6416" max="6416" width="15.28515625" customWidth="1"/>
    <col min="6661" max="6661" width="6.85546875" customWidth="1"/>
    <col min="6662" max="6662" width="58.7109375" customWidth="1"/>
    <col min="6663" max="6663" width="8.7109375" bestFit="1" customWidth="1"/>
    <col min="6664" max="6664" width="12.28515625" customWidth="1"/>
    <col min="6665" max="6665" width="1.140625" customWidth="1"/>
    <col min="6666" max="6668" width="13.7109375" customWidth="1"/>
    <col min="6669" max="6670" width="0.7109375" customWidth="1"/>
    <col min="6672" max="6672" width="15.28515625" customWidth="1"/>
    <col min="6917" max="6917" width="6.85546875" customWidth="1"/>
    <col min="6918" max="6918" width="58.7109375" customWidth="1"/>
    <col min="6919" max="6919" width="8.7109375" bestFit="1" customWidth="1"/>
    <col min="6920" max="6920" width="12.28515625" customWidth="1"/>
    <col min="6921" max="6921" width="1.140625" customWidth="1"/>
    <col min="6922" max="6924" width="13.7109375" customWidth="1"/>
    <col min="6925" max="6926" width="0.7109375" customWidth="1"/>
    <col min="6928" max="6928" width="15.28515625" customWidth="1"/>
    <col min="7173" max="7173" width="6.85546875" customWidth="1"/>
    <col min="7174" max="7174" width="58.7109375" customWidth="1"/>
    <col min="7175" max="7175" width="8.7109375" bestFit="1" customWidth="1"/>
    <col min="7176" max="7176" width="12.28515625" customWidth="1"/>
    <col min="7177" max="7177" width="1.140625" customWidth="1"/>
    <col min="7178" max="7180" width="13.7109375" customWidth="1"/>
    <col min="7181" max="7182" width="0.7109375" customWidth="1"/>
    <col min="7184" max="7184" width="15.28515625" customWidth="1"/>
    <col min="7429" max="7429" width="6.85546875" customWidth="1"/>
    <col min="7430" max="7430" width="58.7109375" customWidth="1"/>
    <col min="7431" max="7431" width="8.7109375" bestFit="1" customWidth="1"/>
    <col min="7432" max="7432" width="12.28515625" customWidth="1"/>
    <col min="7433" max="7433" width="1.140625" customWidth="1"/>
    <col min="7434" max="7436" width="13.7109375" customWidth="1"/>
    <col min="7437" max="7438" width="0.7109375" customWidth="1"/>
    <col min="7440" max="7440" width="15.28515625" customWidth="1"/>
    <col min="7685" max="7685" width="6.85546875" customWidth="1"/>
    <col min="7686" max="7686" width="58.7109375" customWidth="1"/>
    <col min="7687" max="7687" width="8.7109375" bestFit="1" customWidth="1"/>
    <col min="7688" max="7688" width="12.28515625" customWidth="1"/>
    <col min="7689" max="7689" width="1.140625" customWidth="1"/>
    <col min="7690" max="7692" width="13.7109375" customWidth="1"/>
    <col min="7693" max="7694" width="0.7109375" customWidth="1"/>
    <col min="7696" max="7696" width="15.28515625" customWidth="1"/>
    <col min="7941" max="7941" width="6.85546875" customWidth="1"/>
    <col min="7942" max="7942" width="58.7109375" customWidth="1"/>
    <col min="7943" max="7943" width="8.7109375" bestFit="1" customWidth="1"/>
    <col min="7944" max="7944" width="12.28515625" customWidth="1"/>
    <col min="7945" max="7945" width="1.140625" customWidth="1"/>
    <col min="7946" max="7948" width="13.7109375" customWidth="1"/>
    <col min="7949" max="7950" width="0.7109375" customWidth="1"/>
    <col min="7952" max="7952" width="15.28515625" customWidth="1"/>
    <col min="8197" max="8197" width="6.85546875" customWidth="1"/>
    <col min="8198" max="8198" width="58.7109375" customWidth="1"/>
    <col min="8199" max="8199" width="8.7109375" bestFit="1" customWidth="1"/>
    <col min="8200" max="8200" width="12.28515625" customWidth="1"/>
    <col min="8201" max="8201" width="1.140625" customWidth="1"/>
    <col min="8202" max="8204" width="13.7109375" customWidth="1"/>
    <col min="8205" max="8206" width="0.7109375" customWidth="1"/>
    <col min="8208" max="8208" width="15.28515625" customWidth="1"/>
    <col min="8453" max="8453" width="6.85546875" customWidth="1"/>
    <col min="8454" max="8454" width="58.7109375" customWidth="1"/>
    <col min="8455" max="8455" width="8.7109375" bestFit="1" customWidth="1"/>
    <col min="8456" max="8456" width="12.28515625" customWidth="1"/>
    <col min="8457" max="8457" width="1.140625" customWidth="1"/>
    <col min="8458" max="8460" width="13.7109375" customWidth="1"/>
    <col min="8461" max="8462" width="0.7109375" customWidth="1"/>
    <col min="8464" max="8464" width="15.28515625" customWidth="1"/>
    <col min="8709" max="8709" width="6.85546875" customWidth="1"/>
    <col min="8710" max="8710" width="58.7109375" customWidth="1"/>
    <col min="8711" max="8711" width="8.7109375" bestFit="1" customWidth="1"/>
    <col min="8712" max="8712" width="12.28515625" customWidth="1"/>
    <col min="8713" max="8713" width="1.140625" customWidth="1"/>
    <col min="8714" max="8716" width="13.7109375" customWidth="1"/>
    <col min="8717" max="8718" width="0.7109375" customWidth="1"/>
    <col min="8720" max="8720" width="15.28515625" customWidth="1"/>
    <col min="8965" max="8965" width="6.85546875" customWidth="1"/>
    <col min="8966" max="8966" width="58.7109375" customWidth="1"/>
    <col min="8967" max="8967" width="8.7109375" bestFit="1" customWidth="1"/>
    <col min="8968" max="8968" width="12.28515625" customWidth="1"/>
    <col min="8969" max="8969" width="1.140625" customWidth="1"/>
    <col min="8970" max="8972" width="13.7109375" customWidth="1"/>
    <col min="8973" max="8974" width="0.7109375" customWidth="1"/>
    <col min="8976" max="8976" width="15.28515625" customWidth="1"/>
    <col min="9221" max="9221" width="6.85546875" customWidth="1"/>
    <col min="9222" max="9222" width="58.7109375" customWidth="1"/>
    <col min="9223" max="9223" width="8.7109375" bestFit="1" customWidth="1"/>
    <col min="9224" max="9224" width="12.28515625" customWidth="1"/>
    <col min="9225" max="9225" width="1.140625" customWidth="1"/>
    <col min="9226" max="9228" width="13.7109375" customWidth="1"/>
    <col min="9229" max="9230" width="0.7109375" customWidth="1"/>
    <col min="9232" max="9232" width="15.28515625" customWidth="1"/>
    <col min="9477" max="9477" width="6.85546875" customWidth="1"/>
    <col min="9478" max="9478" width="58.7109375" customWidth="1"/>
    <col min="9479" max="9479" width="8.7109375" bestFit="1" customWidth="1"/>
    <col min="9480" max="9480" width="12.28515625" customWidth="1"/>
    <col min="9481" max="9481" width="1.140625" customWidth="1"/>
    <col min="9482" max="9484" width="13.7109375" customWidth="1"/>
    <col min="9485" max="9486" width="0.7109375" customWidth="1"/>
    <col min="9488" max="9488" width="15.28515625" customWidth="1"/>
    <col min="9733" max="9733" width="6.85546875" customWidth="1"/>
    <col min="9734" max="9734" width="58.7109375" customWidth="1"/>
    <col min="9735" max="9735" width="8.7109375" bestFit="1" customWidth="1"/>
    <col min="9736" max="9736" width="12.28515625" customWidth="1"/>
    <col min="9737" max="9737" width="1.140625" customWidth="1"/>
    <col min="9738" max="9740" width="13.7109375" customWidth="1"/>
    <col min="9741" max="9742" width="0.7109375" customWidth="1"/>
    <col min="9744" max="9744" width="15.28515625" customWidth="1"/>
    <col min="9989" max="9989" width="6.85546875" customWidth="1"/>
    <col min="9990" max="9990" width="58.7109375" customWidth="1"/>
    <col min="9991" max="9991" width="8.7109375" bestFit="1" customWidth="1"/>
    <col min="9992" max="9992" width="12.28515625" customWidth="1"/>
    <col min="9993" max="9993" width="1.140625" customWidth="1"/>
    <col min="9994" max="9996" width="13.7109375" customWidth="1"/>
    <col min="9997" max="9998" width="0.7109375" customWidth="1"/>
    <col min="10000" max="10000" width="15.28515625" customWidth="1"/>
    <col min="10245" max="10245" width="6.85546875" customWidth="1"/>
    <col min="10246" max="10246" width="58.7109375" customWidth="1"/>
    <col min="10247" max="10247" width="8.7109375" bestFit="1" customWidth="1"/>
    <col min="10248" max="10248" width="12.28515625" customWidth="1"/>
    <col min="10249" max="10249" width="1.140625" customWidth="1"/>
    <col min="10250" max="10252" width="13.7109375" customWidth="1"/>
    <col min="10253" max="10254" width="0.7109375" customWidth="1"/>
    <col min="10256" max="10256" width="15.28515625" customWidth="1"/>
    <col min="10501" max="10501" width="6.85546875" customWidth="1"/>
    <col min="10502" max="10502" width="58.7109375" customWidth="1"/>
    <col min="10503" max="10503" width="8.7109375" bestFit="1" customWidth="1"/>
    <col min="10504" max="10504" width="12.28515625" customWidth="1"/>
    <col min="10505" max="10505" width="1.140625" customWidth="1"/>
    <col min="10506" max="10508" width="13.7109375" customWidth="1"/>
    <col min="10509" max="10510" width="0.7109375" customWidth="1"/>
    <col min="10512" max="10512" width="15.28515625" customWidth="1"/>
    <col min="10757" max="10757" width="6.85546875" customWidth="1"/>
    <col min="10758" max="10758" width="58.7109375" customWidth="1"/>
    <col min="10759" max="10759" width="8.7109375" bestFit="1" customWidth="1"/>
    <col min="10760" max="10760" width="12.28515625" customWidth="1"/>
    <col min="10761" max="10761" width="1.140625" customWidth="1"/>
    <col min="10762" max="10764" width="13.7109375" customWidth="1"/>
    <col min="10765" max="10766" width="0.7109375" customWidth="1"/>
    <col min="10768" max="10768" width="15.28515625" customWidth="1"/>
    <col min="11013" max="11013" width="6.85546875" customWidth="1"/>
    <col min="11014" max="11014" width="58.7109375" customWidth="1"/>
    <col min="11015" max="11015" width="8.7109375" bestFit="1" customWidth="1"/>
    <col min="11016" max="11016" width="12.28515625" customWidth="1"/>
    <col min="11017" max="11017" width="1.140625" customWidth="1"/>
    <col min="11018" max="11020" width="13.7109375" customWidth="1"/>
    <col min="11021" max="11022" width="0.7109375" customWidth="1"/>
    <col min="11024" max="11024" width="15.28515625" customWidth="1"/>
    <col min="11269" max="11269" width="6.85546875" customWidth="1"/>
    <col min="11270" max="11270" width="58.7109375" customWidth="1"/>
    <col min="11271" max="11271" width="8.7109375" bestFit="1" customWidth="1"/>
    <col min="11272" max="11272" width="12.28515625" customWidth="1"/>
    <col min="11273" max="11273" width="1.140625" customWidth="1"/>
    <col min="11274" max="11276" width="13.7109375" customWidth="1"/>
    <col min="11277" max="11278" width="0.7109375" customWidth="1"/>
    <col min="11280" max="11280" width="15.28515625" customWidth="1"/>
    <col min="11525" max="11525" width="6.85546875" customWidth="1"/>
    <col min="11526" max="11526" width="58.7109375" customWidth="1"/>
    <col min="11527" max="11527" width="8.7109375" bestFit="1" customWidth="1"/>
    <col min="11528" max="11528" width="12.28515625" customWidth="1"/>
    <col min="11529" max="11529" width="1.140625" customWidth="1"/>
    <col min="11530" max="11532" width="13.7109375" customWidth="1"/>
    <col min="11533" max="11534" width="0.7109375" customWidth="1"/>
    <col min="11536" max="11536" width="15.28515625" customWidth="1"/>
    <col min="11781" max="11781" width="6.85546875" customWidth="1"/>
    <col min="11782" max="11782" width="58.7109375" customWidth="1"/>
    <col min="11783" max="11783" width="8.7109375" bestFit="1" customWidth="1"/>
    <col min="11784" max="11784" width="12.28515625" customWidth="1"/>
    <col min="11785" max="11785" width="1.140625" customWidth="1"/>
    <col min="11786" max="11788" width="13.7109375" customWidth="1"/>
    <col min="11789" max="11790" width="0.7109375" customWidth="1"/>
    <col min="11792" max="11792" width="15.28515625" customWidth="1"/>
    <col min="12037" max="12037" width="6.85546875" customWidth="1"/>
    <col min="12038" max="12038" width="58.7109375" customWidth="1"/>
    <col min="12039" max="12039" width="8.7109375" bestFit="1" customWidth="1"/>
    <col min="12040" max="12040" width="12.28515625" customWidth="1"/>
    <col min="12041" max="12041" width="1.140625" customWidth="1"/>
    <col min="12042" max="12044" width="13.7109375" customWidth="1"/>
    <col min="12045" max="12046" width="0.7109375" customWidth="1"/>
    <col min="12048" max="12048" width="15.28515625" customWidth="1"/>
    <col min="12293" max="12293" width="6.85546875" customWidth="1"/>
    <col min="12294" max="12294" width="58.7109375" customWidth="1"/>
    <col min="12295" max="12295" width="8.7109375" bestFit="1" customWidth="1"/>
    <col min="12296" max="12296" width="12.28515625" customWidth="1"/>
    <col min="12297" max="12297" width="1.140625" customWidth="1"/>
    <col min="12298" max="12300" width="13.7109375" customWidth="1"/>
    <col min="12301" max="12302" width="0.7109375" customWidth="1"/>
    <col min="12304" max="12304" width="15.28515625" customWidth="1"/>
    <col min="12549" max="12549" width="6.85546875" customWidth="1"/>
    <col min="12550" max="12550" width="58.7109375" customWidth="1"/>
    <col min="12551" max="12551" width="8.7109375" bestFit="1" customWidth="1"/>
    <col min="12552" max="12552" width="12.28515625" customWidth="1"/>
    <col min="12553" max="12553" width="1.140625" customWidth="1"/>
    <col min="12554" max="12556" width="13.7109375" customWidth="1"/>
    <col min="12557" max="12558" width="0.7109375" customWidth="1"/>
    <col min="12560" max="12560" width="15.28515625" customWidth="1"/>
    <col min="12805" max="12805" width="6.85546875" customWidth="1"/>
    <col min="12806" max="12806" width="58.7109375" customWidth="1"/>
    <col min="12807" max="12807" width="8.7109375" bestFit="1" customWidth="1"/>
    <col min="12808" max="12808" width="12.28515625" customWidth="1"/>
    <col min="12809" max="12809" width="1.140625" customWidth="1"/>
    <col min="12810" max="12812" width="13.7109375" customWidth="1"/>
    <col min="12813" max="12814" width="0.7109375" customWidth="1"/>
    <col min="12816" max="12816" width="15.28515625" customWidth="1"/>
    <col min="13061" max="13061" width="6.85546875" customWidth="1"/>
    <col min="13062" max="13062" width="58.7109375" customWidth="1"/>
    <col min="13063" max="13063" width="8.7109375" bestFit="1" customWidth="1"/>
    <col min="13064" max="13064" width="12.28515625" customWidth="1"/>
    <col min="13065" max="13065" width="1.140625" customWidth="1"/>
    <col min="13066" max="13068" width="13.7109375" customWidth="1"/>
    <col min="13069" max="13070" width="0.7109375" customWidth="1"/>
    <col min="13072" max="13072" width="15.28515625" customWidth="1"/>
    <col min="13317" max="13317" width="6.85546875" customWidth="1"/>
    <col min="13318" max="13318" width="58.7109375" customWidth="1"/>
    <col min="13319" max="13319" width="8.7109375" bestFit="1" customWidth="1"/>
    <col min="13320" max="13320" width="12.28515625" customWidth="1"/>
    <col min="13321" max="13321" width="1.140625" customWidth="1"/>
    <col min="13322" max="13324" width="13.7109375" customWidth="1"/>
    <col min="13325" max="13326" width="0.7109375" customWidth="1"/>
    <col min="13328" max="13328" width="15.28515625" customWidth="1"/>
    <col min="13573" max="13573" width="6.85546875" customWidth="1"/>
    <col min="13574" max="13574" width="58.7109375" customWidth="1"/>
    <col min="13575" max="13575" width="8.7109375" bestFit="1" customWidth="1"/>
    <col min="13576" max="13576" width="12.28515625" customWidth="1"/>
    <col min="13577" max="13577" width="1.140625" customWidth="1"/>
    <col min="13578" max="13580" width="13.7109375" customWidth="1"/>
    <col min="13581" max="13582" width="0.7109375" customWidth="1"/>
    <col min="13584" max="13584" width="15.28515625" customWidth="1"/>
    <col min="13829" max="13829" width="6.85546875" customWidth="1"/>
    <col min="13830" max="13830" width="58.7109375" customWidth="1"/>
    <col min="13831" max="13831" width="8.7109375" bestFit="1" customWidth="1"/>
    <col min="13832" max="13832" width="12.28515625" customWidth="1"/>
    <col min="13833" max="13833" width="1.140625" customWidth="1"/>
    <col min="13834" max="13836" width="13.7109375" customWidth="1"/>
    <col min="13837" max="13838" width="0.7109375" customWidth="1"/>
    <col min="13840" max="13840" width="15.28515625" customWidth="1"/>
    <col min="14085" max="14085" width="6.85546875" customWidth="1"/>
    <col min="14086" max="14086" width="58.7109375" customWidth="1"/>
    <col min="14087" max="14087" width="8.7109375" bestFit="1" customWidth="1"/>
    <col min="14088" max="14088" width="12.28515625" customWidth="1"/>
    <col min="14089" max="14089" width="1.140625" customWidth="1"/>
    <col min="14090" max="14092" width="13.7109375" customWidth="1"/>
    <col min="14093" max="14094" width="0.7109375" customWidth="1"/>
    <col min="14096" max="14096" width="15.28515625" customWidth="1"/>
    <col min="14341" max="14341" width="6.85546875" customWidth="1"/>
    <col min="14342" max="14342" width="58.7109375" customWidth="1"/>
    <col min="14343" max="14343" width="8.7109375" bestFit="1" customWidth="1"/>
    <col min="14344" max="14344" width="12.28515625" customWidth="1"/>
    <col min="14345" max="14345" width="1.140625" customWidth="1"/>
    <col min="14346" max="14348" width="13.7109375" customWidth="1"/>
    <col min="14349" max="14350" width="0.7109375" customWidth="1"/>
    <col min="14352" max="14352" width="15.28515625" customWidth="1"/>
    <col min="14597" max="14597" width="6.85546875" customWidth="1"/>
    <col min="14598" max="14598" width="58.7109375" customWidth="1"/>
    <col min="14599" max="14599" width="8.7109375" bestFit="1" customWidth="1"/>
    <col min="14600" max="14600" width="12.28515625" customWidth="1"/>
    <col min="14601" max="14601" width="1.140625" customWidth="1"/>
    <col min="14602" max="14604" width="13.7109375" customWidth="1"/>
    <col min="14605" max="14606" width="0.7109375" customWidth="1"/>
    <col min="14608" max="14608" width="15.28515625" customWidth="1"/>
    <col min="14853" max="14853" width="6.85546875" customWidth="1"/>
    <col min="14854" max="14854" width="58.7109375" customWidth="1"/>
    <col min="14855" max="14855" width="8.7109375" bestFit="1" customWidth="1"/>
    <col min="14856" max="14856" width="12.28515625" customWidth="1"/>
    <col min="14857" max="14857" width="1.140625" customWidth="1"/>
    <col min="14858" max="14860" width="13.7109375" customWidth="1"/>
    <col min="14861" max="14862" width="0.7109375" customWidth="1"/>
    <col min="14864" max="14864" width="15.28515625" customWidth="1"/>
    <col min="15109" max="15109" width="6.85546875" customWidth="1"/>
    <col min="15110" max="15110" width="58.7109375" customWidth="1"/>
    <col min="15111" max="15111" width="8.7109375" bestFit="1" customWidth="1"/>
    <col min="15112" max="15112" width="12.28515625" customWidth="1"/>
    <col min="15113" max="15113" width="1.140625" customWidth="1"/>
    <col min="15114" max="15116" width="13.7109375" customWidth="1"/>
    <col min="15117" max="15118" width="0.7109375" customWidth="1"/>
    <col min="15120" max="15120" width="15.28515625" customWidth="1"/>
    <col min="15365" max="15365" width="6.85546875" customWidth="1"/>
    <col min="15366" max="15366" width="58.7109375" customWidth="1"/>
    <col min="15367" max="15367" width="8.7109375" bestFit="1" customWidth="1"/>
    <col min="15368" max="15368" width="12.28515625" customWidth="1"/>
    <col min="15369" max="15369" width="1.140625" customWidth="1"/>
    <col min="15370" max="15372" width="13.7109375" customWidth="1"/>
    <col min="15373" max="15374" width="0.7109375" customWidth="1"/>
    <col min="15376" max="15376" width="15.28515625" customWidth="1"/>
    <col min="15621" max="15621" width="6.85546875" customWidth="1"/>
    <col min="15622" max="15622" width="58.7109375" customWidth="1"/>
    <col min="15623" max="15623" width="8.7109375" bestFit="1" customWidth="1"/>
    <col min="15624" max="15624" width="12.28515625" customWidth="1"/>
    <col min="15625" max="15625" width="1.140625" customWidth="1"/>
    <col min="15626" max="15628" width="13.7109375" customWidth="1"/>
    <col min="15629" max="15630" width="0.7109375" customWidth="1"/>
    <col min="15632" max="15632" width="15.28515625" customWidth="1"/>
    <col min="15877" max="15877" width="6.85546875" customWidth="1"/>
    <col min="15878" max="15878" width="58.7109375" customWidth="1"/>
    <col min="15879" max="15879" width="8.7109375" bestFit="1" customWidth="1"/>
    <col min="15880" max="15880" width="12.28515625" customWidth="1"/>
    <col min="15881" max="15881" width="1.140625" customWidth="1"/>
    <col min="15882" max="15884" width="13.7109375" customWidth="1"/>
    <col min="15885" max="15886" width="0.7109375" customWidth="1"/>
    <col min="15888" max="15888" width="15.28515625" customWidth="1"/>
    <col min="16133" max="16133" width="6.85546875" customWidth="1"/>
    <col min="16134" max="16134" width="58.7109375" customWidth="1"/>
    <col min="16135" max="16135" width="8.7109375" bestFit="1" customWidth="1"/>
    <col min="16136" max="16136" width="12.28515625" customWidth="1"/>
    <col min="16137" max="16137" width="1.140625" customWidth="1"/>
    <col min="16138" max="16140" width="13.7109375" customWidth="1"/>
    <col min="16141" max="16142" width="0.7109375" customWidth="1"/>
    <col min="16144" max="16144" width="15.28515625" customWidth="1"/>
  </cols>
  <sheetData>
    <row r="1" spans="1:21" ht="22.5" customHeight="1" x14ac:dyDescent="0.25">
      <c r="A1" s="314" t="s">
        <v>467</v>
      </c>
      <c r="B1" s="315"/>
      <c r="C1" s="315"/>
      <c r="D1" s="315"/>
      <c r="E1" s="315"/>
      <c r="F1" s="315"/>
      <c r="G1" s="315"/>
      <c r="H1" s="315"/>
      <c r="I1" s="315"/>
      <c r="J1" s="315"/>
      <c r="K1" s="315"/>
      <c r="L1" s="316"/>
      <c r="M1" s="69"/>
      <c r="N1" s="69"/>
      <c r="O1" s="69"/>
      <c r="P1" s="69"/>
      <c r="Q1" s="56"/>
      <c r="R1" s="56"/>
    </row>
    <row r="2" spans="1:21" ht="22.5" customHeight="1" x14ac:dyDescent="0.5">
      <c r="A2" s="317"/>
      <c r="B2" s="318"/>
      <c r="C2" s="318"/>
      <c r="D2" s="318"/>
      <c r="E2" s="318"/>
      <c r="F2" s="318"/>
      <c r="G2" s="318"/>
      <c r="H2" s="318"/>
      <c r="I2" s="318"/>
      <c r="J2" s="318"/>
      <c r="K2" s="318"/>
      <c r="L2" s="319"/>
      <c r="M2" s="70"/>
      <c r="N2" s="70"/>
      <c r="O2" s="70"/>
      <c r="P2" s="188"/>
      <c r="Q2" s="56"/>
      <c r="R2" s="56"/>
    </row>
    <row r="3" spans="1:21" ht="22.5" customHeight="1" x14ac:dyDescent="0.25">
      <c r="A3" s="320"/>
      <c r="B3" s="321"/>
      <c r="C3" s="321"/>
      <c r="D3" s="321"/>
      <c r="E3" s="321"/>
      <c r="F3" s="321"/>
      <c r="G3" s="321"/>
      <c r="H3" s="321"/>
      <c r="I3" s="321"/>
      <c r="J3" s="321"/>
      <c r="K3" s="321"/>
      <c r="L3" s="322"/>
      <c r="M3" s="70"/>
      <c r="N3" s="70"/>
      <c r="O3" s="70"/>
      <c r="P3" s="70"/>
      <c r="Q3" s="56"/>
      <c r="R3" s="56"/>
    </row>
    <row r="4" spans="1:21" ht="15" customHeight="1" x14ac:dyDescent="0.25">
      <c r="A4" s="76" t="s">
        <v>459</v>
      </c>
      <c r="B4" s="77"/>
      <c r="C4" s="77"/>
      <c r="D4" s="77"/>
      <c r="E4" s="77"/>
      <c r="F4" s="78" t="s">
        <v>460</v>
      </c>
      <c r="G4" s="130"/>
      <c r="H4" s="130"/>
      <c r="I4" s="130"/>
      <c r="J4" s="130"/>
      <c r="K4" s="130"/>
      <c r="L4" s="251"/>
      <c r="Q4" s="56"/>
      <c r="R4" s="56"/>
    </row>
    <row r="5" spans="1:21" ht="15" customHeight="1" x14ac:dyDescent="0.25">
      <c r="A5" s="222" t="s">
        <v>461</v>
      </c>
      <c r="B5" s="223"/>
      <c r="C5" s="223"/>
      <c r="D5" s="223"/>
      <c r="E5" s="223"/>
      <c r="F5" s="79" t="s">
        <v>462</v>
      </c>
      <c r="G5" s="224"/>
      <c r="H5" s="224"/>
      <c r="I5" s="224"/>
      <c r="J5" s="224"/>
      <c r="K5" s="224"/>
      <c r="L5" s="252"/>
      <c r="Q5" s="56"/>
      <c r="R5" s="56"/>
    </row>
    <row r="6" spans="1:21" ht="15" customHeight="1" thickBot="1" x14ac:dyDescent="0.3">
      <c r="A6" s="258" t="s">
        <v>468</v>
      </c>
      <c r="B6" s="259"/>
      <c r="C6" s="259"/>
      <c r="D6" s="259"/>
      <c r="E6" s="259"/>
      <c r="F6" s="260" t="s">
        <v>463</v>
      </c>
      <c r="G6" s="261"/>
      <c r="H6" s="261"/>
      <c r="I6" s="261"/>
      <c r="J6" s="261"/>
      <c r="K6" s="261"/>
      <c r="L6" s="262"/>
      <c r="Q6" s="56"/>
      <c r="R6" s="56"/>
    </row>
    <row r="7" spans="1:21" ht="20.25" customHeight="1" thickBot="1" x14ac:dyDescent="0.3">
      <c r="A7" s="323" t="s">
        <v>33</v>
      </c>
      <c r="B7" s="324"/>
      <c r="C7" s="324"/>
      <c r="D7" s="324"/>
      <c r="E7" s="324"/>
      <c r="F7" s="324"/>
      <c r="G7" s="324"/>
      <c r="H7" s="324"/>
      <c r="I7" s="324"/>
      <c r="J7" s="324"/>
      <c r="K7" s="324"/>
      <c r="L7" s="325"/>
      <c r="M7" s="71"/>
      <c r="N7" s="71"/>
      <c r="O7" s="71"/>
      <c r="P7" s="71"/>
      <c r="Q7" s="56"/>
      <c r="R7" s="56"/>
    </row>
    <row r="8" spans="1:21" s="42" customFormat="1" ht="22.5" x14ac:dyDescent="0.2">
      <c r="A8" s="80" t="s">
        <v>1</v>
      </c>
      <c r="B8" s="81" t="s">
        <v>34</v>
      </c>
      <c r="C8" s="81" t="s">
        <v>35</v>
      </c>
      <c r="D8" s="82" t="s">
        <v>36</v>
      </c>
      <c r="E8" s="83" t="s">
        <v>296</v>
      </c>
      <c r="F8" s="83" t="s">
        <v>297</v>
      </c>
      <c r="G8" s="83" t="s">
        <v>298</v>
      </c>
      <c r="H8" s="83" t="s">
        <v>299</v>
      </c>
      <c r="I8" s="83" t="s">
        <v>300</v>
      </c>
      <c r="J8" s="83" t="s">
        <v>301</v>
      </c>
      <c r="K8" s="83" t="s">
        <v>302</v>
      </c>
      <c r="L8" s="83" t="s">
        <v>303</v>
      </c>
      <c r="Q8" s="56"/>
      <c r="R8" s="56"/>
      <c r="S8" s="39"/>
      <c r="T8" s="40"/>
      <c r="U8" s="41"/>
    </row>
    <row r="9" spans="1:21" s="42" customFormat="1" ht="13.5" customHeight="1" x14ac:dyDescent="0.2">
      <c r="A9" s="311" t="s">
        <v>5</v>
      </c>
      <c r="B9" s="312" t="str">
        <f>VLOOKUP(A9,ORÇ!C:J,2,0)</f>
        <v xml:space="preserve">INSTALAÇÃO MANUT. CANTEIRO MOB., DESMOB. E PLACA DE OBRA </v>
      </c>
      <c r="C9" s="43" t="s">
        <v>37</v>
      </c>
      <c r="D9" s="44">
        <f>VLOOKUP(A9,ORÇ!C:Y,8,0)</f>
        <v>0</v>
      </c>
      <c r="E9" s="245">
        <f t="shared" ref="E9:L9" si="0">E11*$P9</f>
        <v>0</v>
      </c>
      <c r="F9" s="248">
        <f t="shared" si="0"/>
        <v>0</v>
      </c>
      <c r="G9" s="248">
        <f t="shared" si="0"/>
        <v>0</v>
      </c>
      <c r="H9" s="248">
        <f t="shared" si="0"/>
        <v>0</v>
      </c>
      <c r="I9" s="248">
        <f t="shared" si="0"/>
        <v>0</v>
      </c>
      <c r="J9" s="248">
        <f t="shared" si="0"/>
        <v>0</v>
      </c>
      <c r="K9" s="248">
        <f t="shared" si="0"/>
        <v>0</v>
      </c>
      <c r="L9" s="253">
        <f t="shared" si="0"/>
        <v>0</v>
      </c>
      <c r="P9" s="42">
        <f>D9</f>
        <v>0</v>
      </c>
      <c r="S9" s="47"/>
      <c r="T9" s="40"/>
      <c r="U9" s="48"/>
    </row>
    <row r="10" spans="1:21" s="42" customFormat="1" ht="4.1500000000000004" customHeight="1" x14ac:dyDescent="0.2">
      <c r="A10" s="311"/>
      <c r="B10" s="313"/>
      <c r="C10" s="49"/>
      <c r="D10" s="50"/>
      <c r="E10" s="246"/>
      <c r="F10" s="249"/>
      <c r="G10" s="249"/>
      <c r="H10" s="249"/>
      <c r="I10" s="249"/>
      <c r="J10" s="249"/>
      <c r="K10" s="249"/>
      <c r="L10" s="254"/>
      <c r="S10" s="52"/>
      <c r="T10" s="40"/>
      <c r="U10" s="41"/>
    </row>
    <row r="11" spans="1:21" s="42" customFormat="1" ht="13.5" customHeight="1" x14ac:dyDescent="0.2">
      <c r="A11" s="311"/>
      <c r="B11" s="313"/>
      <c r="C11" s="59" t="s">
        <v>38</v>
      </c>
      <c r="D11" s="53"/>
      <c r="E11" s="247">
        <v>0.67</v>
      </c>
      <c r="F11" s="250">
        <v>3.5000000000000003E-2</v>
      </c>
      <c r="G11" s="250">
        <v>3.5000000000000003E-2</v>
      </c>
      <c r="H11" s="250">
        <v>3.5000000000000003E-2</v>
      </c>
      <c r="I11" s="250">
        <v>3.5000000000000003E-2</v>
      </c>
      <c r="J11" s="250">
        <v>3.5000000000000003E-2</v>
      </c>
      <c r="K11" s="250">
        <v>3.5000000000000003E-2</v>
      </c>
      <c r="L11" s="255">
        <v>0.12</v>
      </c>
      <c r="M11" s="42">
        <v>0</v>
      </c>
      <c r="N11" s="42">
        <v>1</v>
      </c>
      <c r="O11" s="42">
        <f>SUM(E11:M11)</f>
        <v>1.0000000000000002</v>
      </c>
      <c r="S11" s="56"/>
      <c r="T11" s="57"/>
      <c r="U11" s="58"/>
    </row>
    <row r="12" spans="1:21" s="42" customFormat="1" ht="13.5" customHeight="1" x14ac:dyDescent="0.2">
      <c r="A12" s="311" t="s">
        <v>6</v>
      </c>
      <c r="B12" s="312" t="str">
        <f>VLOOKUP(A12,ORÇ!C:J,2,0)</f>
        <v>SERVIÇOS PRELIMINARES E TERRAPLENAGEM</v>
      </c>
      <c r="C12" s="43" t="s">
        <v>37</v>
      </c>
      <c r="D12" s="44">
        <f>VLOOKUP(A12,ORÇ!C:Y,8,0)</f>
        <v>0</v>
      </c>
      <c r="E12" s="45">
        <f>E14*$P12</f>
        <v>0</v>
      </c>
      <c r="F12" s="248">
        <f>F14*$P12</f>
        <v>0</v>
      </c>
      <c r="G12" s="248">
        <f t="shared" ref="G12:H12" si="1">G14*$P12</f>
        <v>0</v>
      </c>
      <c r="H12" s="248">
        <f t="shared" si="1"/>
        <v>0</v>
      </c>
      <c r="I12" s="113"/>
      <c r="J12" s="113"/>
      <c r="K12" s="113"/>
      <c r="L12" s="46"/>
      <c r="P12" s="42">
        <f>D12</f>
        <v>0</v>
      </c>
      <c r="S12" s="47"/>
      <c r="T12" s="40"/>
      <c r="U12" s="48"/>
    </row>
    <row r="13" spans="1:21" s="42" customFormat="1" ht="4.1500000000000004" customHeight="1" x14ac:dyDescent="0.2">
      <c r="A13" s="311"/>
      <c r="B13" s="313"/>
      <c r="C13" s="49"/>
      <c r="D13" s="50"/>
      <c r="E13" s="51"/>
      <c r="F13" s="249"/>
      <c r="G13" s="249"/>
      <c r="H13" s="249"/>
      <c r="I13" s="108"/>
      <c r="J13" s="108"/>
      <c r="K13" s="108"/>
      <c r="L13" s="256"/>
      <c r="S13" s="52"/>
      <c r="T13" s="40"/>
      <c r="U13" s="41"/>
    </row>
    <row r="14" spans="1:21" s="42" customFormat="1" ht="13.5" customHeight="1" x14ac:dyDescent="0.2">
      <c r="A14" s="311"/>
      <c r="B14" s="313"/>
      <c r="C14" s="59" t="s">
        <v>38</v>
      </c>
      <c r="D14" s="53"/>
      <c r="E14" s="54">
        <v>0.1</v>
      </c>
      <c r="F14" s="250">
        <v>0.3</v>
      </c>
      <c r="G14" s="250">
        <v>0.3</v>
      </c>
      <c r="H14" s="250">
        <v>0.3</v>
      </c>
      <c r="I14" s="55"/>
      <c r="J14" s="55"/>
      <c r="K14" s="55"/>
      <c r="L14" s="53"/>
      <c r="M14" s="42">
        <v>0</v>
      </c>
      <c r="N14" s="42">
        <v>1</v>
      </c>
      <c r="O14" s="42">
        <f>SUM(E14:M14)</f>
        <v>1</v>
      </c>
      <c r="S14" s="56"/>
      <c r="T14" s="57"/>
      <c r="U14" s="58"/>
    </row>
    <row r="15" spans="1:21" s="42" customFormat="1" ht="13.5" customHeight="1" x14ac:dyDescent="0.2">
      <c r="A15" s="311" t="s">
        <v>7</v>
      </c>
      <c r="B15" s="312" t="str">
        <f>VLOOKUP(A15,ORÇ!C:J,2,0)</f>
        <v>DRENAGEM E O.A.C</v>
      </c>
      <c r="C15" s="43" t="s">
        <v>37</v>
      </c>
      <c r="D15" s="44">
        <f>VLOOKUP(A15,ORÇ!C:Y,8,0)</f>
        <v>0</v>
      </c>
      <c r="E15" s="113"/>
      <c r="F15" s="248">
        <f>F17*$P15</f>
        <v>0</v>
      </c>
      <c r="G15" s="248">
        <f t="shared" ref="G15:I15" si="2">G17*$P15</f>
        <v>0</v>
      </c>
      <c r="H15" s="248">
        <f t="shared" si="2"/>
        <v>0</v>
      </c>
      <c r="I15" s="248">
        <f t="shared" si="2"/>
        <v>0</v>
      </c>
      <c r="J15" s="113"/>
      <c r="K15" s="113"/>
      <c r="L15" s="46"/>
      <c r="P15" s="42">
        <f>D15</f>
        <v>0</v>
      </c>
      <c r="S15" s="47"/>
      <c r="T15" s="40"/>
      <c r="U15" s="48"/>
    </row>
    <row r="16" spans="1:21" s="42" customFormat="1" ht="4.1500000000000004" customHeight="1" x14ac:dyDescent="0.2">
      <c r="A16" s="311"/>
      <c r="B16" s="313"/>
      <c r="C16" s="49"/>
      <c r="D16" s="50"/>
      <c r="E16" s="108"/>
      <c r="F16" s="249"/>
      <c r="G16" s="249"/>
      <c r="H16" s="249"/>
      <c r="I16" s="249"/>
      <c r="J16" s="108"/>
      <c r="K16" s="108"/>
      <c r="L16" s="256"/>
      <c r="S16" s="52"/>
      <c r="T16" s="40"/>
      <c r="U16" s="41"/>
    </row>
    <row r="17" spans="1:21" s="42" customFormat="1" ht="13.5" customHeight="1" x14ac:dyDescent="0.2">
      <c r="A17" s="311"/>
      <c r="B17" s="313"/>
      <c r="C17" s="59" t="s">
        <v>38</v>
      </c>
      <c r="D17" s="53"/>
      <c r="E17" s="55"/>
      <c r="F17" s="250">
        <v>0.2</v>
      </c>
      <c r="G17" s="250">
        <v>0.3</v>
      </c>
      <c r="H17" s="250">
        <v>0.3</v>
      </c>
      <c r="I17" s="250">
        <v>0.2</v>
      </c>
      <c r="J17" s="55"/>
      <c r="K17" s="55"/>
      <c r="L17" s="53"/>
      <c r="M17" s="42">
        <v>0</v>
      </c>
      <c r="N17" s="42">
        <v>1</v>
      </c>
      <c r="O17" s="42">
        <f>SUM(E17:L17)</f>
        <v>1</v>
      </c>
      <c r="S17" s="56"/>
      <c r="T17" s="57"/>
      <c r="U17" s="58"/>
    </row>
    <row r="18" spans="1:21" s="42" customFormat="1" ht="13.5" customHeight="1" x14ac:dyDescent="0.2">
      <c r="A18" s="311" t="s">
        <v>8</v>
      </c>
      <c r="B18" s="312" t="str">
        <f>VLOOKUP(A18,ORÇ!C:J,2,0)</f>
        <v>PAVIMENTAÇÃO</v>
      </c>
      <c r="C18" s="43" t="s">
        <v>37</v>
      </c>
      <c r="D18" s="44">
        <f>VLOOKUP(A18,ORÇ!C:Y,8,0)</f>
        <v>0</v>
      </c>
      <c r="E18" s="113"/>
      <c r="F18" s="113"/>
      <c r="G18" s="248">
        <f t="shared" ref="G18" si="3">G20*$P18</f>
        <v>0</v>
      </c>
      <c r="H18" s="248">
        <f t="shared" ref="H18:K18" si="4">H20*$P18</f>
        <v>0</v>
      </c>
      <c r="I18" s="248">
        <f t="shared" si="4"/>
        <v>0</v>
      </c>
      <c r="J18" s="248">
        <f t="shared" si="4"/>
        <v>0</v>
      </c>
      <c r="K18" s="248">
        <f t="shared" si="4"/>
        <v>0</v>
      </c>
      <c r="L18" s="46"/>
      <c r="P18" s="42">
        <f>D18</f>
        <v>0</v>
      </c>
      <c r="S18" s="47"/>
      <c r="T18" s="40"/>
      <c r="U18" s="48"/>
    </row>
    <row r="19" spans="1:21" s="42" customFormat="1" ht="4.1500000000000004" customHeight="1" x14ac:dyDescent="0.2">
      <c r="A19" s="311"/>
      <c r="B19" s="313"/>
      <c r="C19" s="49"/>
      <c r="D19" s="50"/>
      <c r="E19" s="108"/>
      <c r="F19" s="108"/>
      <c r="G19" s="249"/>
      <c r="H19" s="249"/>
      <c r="I19" s="249"/>
      <c r="J19" s="249"/>
      <c r="K19" s="249"/>
      <c r="L19" s="256"/>
      <c r="S19" s="52"/>
      <c r="T19" s="40"/>
      <c r="U19" s="41"/>
    </row>
    <row r="20" spans="1:21" s="42" customFormat="1" ht="13.5" customHeight="1" x14ac:dyDescent="0.2">
      <c r="A20" s="311"/>
      <c r="B20" s="313"/>
      <c r="C20" s="59" t="s">
        <v>38</v>
      </c>
      <c r="D20" s="53"/>
      <c r="E20" s="55"/>
      <c r="F20" s="55"/>
      <c r="G20" s="250">
        <v>0.05</v>
      </c>
      <c r="H20" s="250">
        <v>0.15</v>
      </c>
      <c r="I20" s="250">
        <v>0.3</v>
      </c>
      <c r="J20" s="250">
        <v>0.3</v>
      </c>
      <c r="K20" s="250">
        <v>0.2</v>
      </c>
      <c r="L20" s="53"/>
      <c r="M20" s="42">
        <v>0</v>
      </c>
      <c r="N20" s="42">
        <v>1</v>
      </c>
      <c r="O20" s="42">
        <f>SUM(E20:M20)</f>
        <v>1</v>
      </c>
      <c r="S20" s="56"/>
      <c r="T20" s="57"/>
      <c r="U20" s="58"/>
    </row>
    <row r="21" spans="1:21" s="42" customFormat="1" ht="13.5" customHeight="1" x14ac:dyDescent="0.2">
      <c r="A21" s="311" t="s">
        <v>9</v>
      </c>
      <c r="B21" s="312" t="str">
        <f>VLOOKUP(A21,ORÇ!C:J,2,0)</f>
        <v>SINALIZAÇÃO</v>
      </c>
      <c r="C21" s="43" t="s">
        <v>37</v>
      </c>
      <c r="D21" s="44">
        <f>VLOOKUP(A21,ORÇ!C:Y,8,0)</f>
        <v>0</v>
      </c>
      <c r="E21" s="113"/>
      <c r="F21" s="113"/>
      <c r="G21" s="113"/>
      <c r="H21" s="113"/>
      <c r="I21" s="113"/>
      <c r="J21" s="113"/>
      <c r="K21" s="248">
        <f t="shared" ref="K21:L21" si="5">K23*$P21</f>
        <v>0</v>
      </c>
      <c r="L21" s="253">
        <f t="shared" si="5"/>
        <v>0</v>
      </c>
      <c r="P21" s="42">
        <f>D21</f>
        <v>0</v>
      </c>
      <c r="S21" s="47"/>
      <c r="T21" s="40"/>
      <c r="U21" s="48"/>
    </row>
    <row r="22" spans="1:21" s="42" customFormat="1" ht="4.1500000000000004" customHeight="1" x14ac:dyDescent="0.2">
      <c r="A22" s="311"/>
      <c r="B22" s="313"/>
      <c r="C22" s="49"/>
      <c r="D22" s="50"/>
      <c r="E22" s="108"/>
      <c r="F22" s="108"/>
      <c r="G22" s="108"/>
      <c r="H22" s="108"/>
      <c r="I22" s="108"/>
      <c r="J22" s="108"/>
      <c r="K22" s="249"/>
      <c r="L22" s="254"/>
      <c r="S22" s="52"/>
      <c r="T22" s="40"/>
      <c r="U22" s="41"/>
    </row>
    <row r="23" spans="1:21" s="42" customFormat="1" ht="13.5" customHeight="1" x14ac:dyDescent="0.2">
      <c r="A23" s="311"/>
      <c r="B23" s="313"/>
      <c r="C23" s="59" t="s">
        <v>38</v>
      </c>
      <c r="D23" s="53"/>
      <c r="E23" s="55"/>
      <c r="F23" s="55"/>
      <c r="G23" s="55"/>
      <c r="H23" s="55"/>
      <c r="I23" s="55"/>
      <c r="J23" s="55"/>
      <c r="K23" s="250">
        <v>0.3</v>
      </c>
      <c r="L23" s="255">
        <v>0.7</v>
      </c>
      <c r="M23" s="42">
        <v>0</v>
      </c>
      <c r="N23" s="42">
        <v>1</v>
      </c>
      <c r="O23" s="42">
        <f>SUM(E23:M23)</f>
        <v>1</v>
      </c>
      <c r="S23" s="56"/>
      <c r="T23" s="57"/>
      <c r="U23" s="58"/>
    </row>
    <row r="24" spans="1:21" s="42" customFormat="1" ht="13.5" customHeight="1" x14ac:dyDescent="0.2">
      <c r="A24" s="311" t="s">
        <v>10</v>
      </c>
      <c r="B24" s="312" t="str">
        <f>VLOOKUP(A24,ORÇ!C:J,2,0)</f>
        <v>OBRAS COMPLEMENTARES</v>
      </c>
      <c r="C24" s="43" t="s">
        <v>37</v>
      </c>
      <c r="D24" s="44">
        <f>VLOOKUP(A24,ORÇ!C:Y,8,0)</f>
        <v>0</v>
      </c>
      <c r="E24" s="113"/>
      <c r="F24" s="113"/>
      <c r="G24" s="113"/>
      <c r="H24" s="113"/>
      <c r="I24" s="113"/>
      <c r="J24" s="248">
        <f t="shared" ref="J24" si="6">J26*$P24</f>
        <v>0</v>
      </c>
      <c r="K24" s="248">
        <f t="shared" ref="K24:L24" si="7">K26*$P24</f>
        <v>0</v>
      </c>
      <c r="L24" s="253">
        <f t="shared" si="7"/>
        <v>0</v>
      </c>
      <c r="P24" s="42">
        <f>D24</f>
        <v>0</v>
      </c>
      <c r="S24" s="47"/>
      <c r="T24" s="40"/>
      <c r="U24" s="48"/>
    </row>
    <row r="25" spans="1:21" s="42" customFormat="1" ht="4.1500000000000004" customHeight="1" x14ac:dyDescent="0.2">
      <c r="A25" s="311"/>
      <c r="B25" s="313"/>
      <c r="C25" s="49"/>
      <c r="D25" s="50"/>
      <c r="E25" s="108"/>
      <c r="F25" s="108"/>
      <c r="G25" s="108"/>
      <c r="H25" s="108"/>
      <c r="I25" s="108"/>
      <c r="J25" s="249"/>
      <c r="K25" s="249"/>
      <c r="L25" s="254"/>
      <c r="S25" s="52"/>
      <c r="T25" s="40"/>
      <c r="U25" s="41"/>
    </row>
    <row r="26" spans="1:21" s="42" customFormat="1" ht="13.5" customHeight="1" x14ac:dyDescent="0.2">
      <c r="A26" s="311"/>
      <c r="B26" s="313"/>
      <c r="C26" s="59" t="s">
        <v>38</v>
      </c>
      <c r="D26" s="53"/>
      <c r="E26" s="55"/>
      <c r="F26" s="55"/>
      <c r="G26" s="55"/>
      <c r="H26" s="55"/>
      <c r="I26" s="55"/>
      <c r="J26" s="250">
        <v>0.2</v>
      </c>
      <c r="K26" s="250">
        <v>0.4</v>
      </c>
      <c r="L26" s="255">
        <v>0.4</v>
      </c>
      <c r="M26" s="42">
        <v>0</v>
      </c>
      <c r="N26" s="42">
        <v>1</v>
      </c>
      <c r="O26" s="42">
        <f>SUM(E26:M26)</f>
        <v>1</v>
      </c>
      <c r="S26" s="56"/>
      <c r="T26" s="57"/>
      <c r="U26" s="58"/>
    </row>
    <row r="27" spans="1:21" s="42" customFormat="1" ht="13.5" customHeight="1" x14ac:dyDescent="0.2">
      <c r="A27" s="311" t="s">
        <v>11</v>
      </c>
      <c r="B27" s="312" t="str">
        <f>VLOOKUP(A27,ORÇ!C:J,2,0)</f>
        <v>ILUMINAÇÃO PÚBLICA</v>
      </c>
      <c r="C27" s="43" t="s">
        <v>37</v>
      </c>
      <c r="D27" s="44">
        <f>VLOOKUP(A27,ORÇ!C:Y,8,0)</f>
        <v>0</v>
      </c>
      <c r="E27" s="113"/>
      <c r="F27" s="248">
        <f t="shared" ref="F27:G27" si="8">F29*$P27</f>
        <v>0</v>
      </c>
      <c r="G27" s="248">
        <f t="shared" si="8"/>
        <v>0</v>
      </c>
      <c r="H27" s="113"/>
      <c r="I27" s="113"/>
      <c r="J27" s="113"/>
      <c r="K27" s="113"/>
      <c r="L27" s="46"/>
      <c r="P27" s="42">
        <f>D27</f>
        <v>0</v>
      </c>
      <c r="S27" s="47"/>
      <c r="T27" s="40"/>
      <c r="U27" s="48"/>
    </row>
    <row r="28" spans="1:21" s="42" customFormat="1" ht="4.1500000000000004" customHeight="1" x14ac:dyDescent="0.2">
      <c r="A28" s="311"/>
      <c r="B28" s="313"/>
      <c r="C28" s="49"/>
      <c r="D28" s="50"/>
      <c r="E28" s="108"/>
      <c r="F28" s="249"/>
      <c r="G28" s="249"/>
      <c r="H28" s="108"/>
      <c r="I28" s="108"/>
      <c r="J28" s="108"/>
      <c r="K28" s="108"/>
      <c r="L28" s="256"/>
      <c r="S28" s="52"/>
      <c r="T28" s="40"/>
      <c r="U28" s="41"/>
    </row>
    <row r="29" spans="1:21" s="42" customFormat="1" ht="13.5" customHeight="1" x14ac:dyDescent="0.2">
      <c r="A29" s="311"/>
      <c r="B29" s="313"/>
      <c r="C29" s="59" t="s">
        <v>38</v>
      </c>
      <c r="D29" s="53"/>
      <c r="E29" s="55"/>
      <c r="F29" s="250">
        <v>0.5</v>
      </c>
      <c r="G29" s="250">
        <v>0.5</v>
      </c>
      <c r="H29" s="55"/>
      <c r="I29" s="55"/>
      <c r="J29" s="55"/>
      <c r="K29" s="55"/>
      <c r="L29" s="53"/>
      <c r="M29" s="42">
        <v>0</v>
      </c>
      <c r="N29" s="42">
        <v>1</v>
      </c>
      <c r="O29" s="42">
        <f>SUM(E29:M29)</f>
        <v>1</v>
      </c>
      <c r="S29" s="56"/>
      <c r="T29" s="57"/>
      <c r="U29" s="58"/>
    </row>
    <row r="30" spans="1:21" s="42" customFormat="1" ht="13.5" customHeight="1" x14ac:dyDescent="0.2">
      <c r="A30" s="311" t="s">
        <v>117</v>
      </c>
      <c r="B30" s="312" t="str">
        <f>VLOOKUP(A30,ORÇ!C:J,2,0)</f>
        <v>TRANSPORTE</v>
      </c>
      <c r="C30" s="43" t="s">
        <v>37</v>
      </c>
      <c r="D30" s="44">
        <f>VLOOKUP(A30,ORÇ!C:Y,8,0)</f>
        <v>0</v>
      </c>
      <c r="E30" s="45">
        <f>E32*$P30</f>
        <v>0</v>
      </c>
      <c r="F30" s="248">
        <f t="shared" ref="F30:L30" si="9">F32*$P30</f>
        <v>0</v>
      </c>
      <c r="G30" s="248">
        <f t="shared" si="9"/>
        <v>0</v>
      </c>
      <c r="H30" s="248">
        <f t="shared" si="9"/>
        <v>0</v>
      </c>
      <c r="I30" s="248">
        <f t="shared" si="9"/>
        <v>0</v>
      </c>
      <c r="J30" s="248">
        <f t="shared" si="9"/>
        <v>0</v>
      </c>
      <c r="K30" s="248">
        <f t="shared" si="9"/>
        <v>0</v>
      </c>
      <c r="L30" s="253">
        <f t="shared" si="9"/>
        <v>0</v>
      </c>
      <c r="P30" s="42">
        <f>D30</f>
        <v>0</v>
      </c>
      <c r="S30" s="47"/>
      <c r="T30" s="40"/>
      <c r="U30" s="48"/>
    </row>
    <row r="31" spans="1:21" s="42" customFormat="1" ht="4.1500000000000004" customHeight="1" x14ac:dyDescent="0.2">
      <c r="A31" s="311"/>
      <c r="B31" s="313"/>
      <c r="C31" s="49"/>
      <c r="D31" s="50"/>
      <c r="E31" s="51"/>
      <c r="F31" s="249"/>
      <c r="G31" s="249"/>
      <c r="H31" s="249"/>
      <c r="I31" s="249"/>
      <c r="J31" s="249"/>
      <c r="K31" s="249"/>
      <c r="L31" s="254"/>
      <c r="S31" s="52"/>
      <c r="T31" s="40"/>
      <c r="U31" s="41"/>
    </row>
    <row r="32" spans="1:21" s="42" customFormat="1" ht="13.5" customHeight="1" x14ac:dyDescent="0.2">
      <c r="A32" s="311"/>
      <c r="B32" s="313"/>
      <c r="C32" s="59" t="s">
        <v>38</v>
      </c>
      <c r="D32" s="53"/>
      <c r="E32" s="54">
        <v>0.1</v>
      </c>
      <c r="F32" s="250">
        <v>0.1</v>
      </c>
      <c r="G32" s="250">
        <v>0.15</v>
      </c>
      <c r="H32" s="250">
        <v>0.15</v>
      </c>
      <c r="I32" s="250">
        <v>0.15</v>
      </c>
      <c r="J32" s="250">
        <v>0.15</v>
      </c>
      <c r="K32" s="250">
        <v>0.1</v>
      </c>
      <c r="L32" s="255">
        <v>0.1</v>
      </c>
      <c r="M32" s="42">
        <v>0</v>
      </c>
      <c r="N32" s="42">
        <v>1</v>
      </c>
      <c r="O32" s="42">
        <f>SUM(E32:M32)</f>
        <v>1</v>
      </c>
      <c r="S32" s="56"/>
      <c r="T32" s="57"/>
      <c r="U32" s="58"/>
    </row>
    <row r="33" spans="1:21" s="42" customFormat="1" ht="13.5" customHeight="1" x14ac:dyDescent="0.2">
      <c r="A33" s="311" t="s">
        <v>322</v>
      </c>
      <c r="B33" s="312" t="str">
        <f>VLOOKUP(A33,ORÇ!C:J,2,0)</f>
        <v>ADMINISTRAÇÃO LOCAL</v>
      </c>
      <c r="C33" s="43" t="s">
        <v>37</v>
      </c>
      <c r="D33" s="44">
        <f>VLOOKUP(A33,ORÇ!C:Y,8,0)</f>
        <v>0</v>
      </c>
      <c r="E33" s="45" t="e">
        <f>E35*$P33</f>
        <v>#DIV/0!</v>
      </c>
      <c r="F33" s="248" t="e">
        <f t="shared" ref="F33:L33" si="10">F35*$P33</f>
        <v>#DIV/0!</v>
      </c>
      <c r="G33" s="248" t="e">
        <f t="shared" si="10"/>
        <v>#DIV/0!</v>
      </c>
      <c r="H33" s="248" t="e">
        <f t="shared" si="10"/>
        <v>#DIV/0!</v>
      </c>
      <c r="I33" s="248" t="e">
        <f t="shared" si="10"/>
        <v>#DIV/0!</v>
      </c>
      <c r="J33" s="248" t="e">
        <f t="shared" si="10"/>
        <v>#DIV/0!</v>
      </c>
      <c r="K33" s="248" t="e">
        <f t="shared" si="10"/>
        <v>#DIV/0!</v>
      </c>
      <c r="L33" s="253" t="e">
        <f t="shared" si="10"/>
        <v>#DIV/0!</v>
      </c>
      <c r="P33" s="257">
        <f>D33</f>
        <v>0</v>
      </c>
      <c r="S33" s="47"/>
      <c r="T33" s="40"/>
      <c r="U33" s="48"/>
    </row>
    <row r="34" spans="1:21" s="42" customFormat="1" ht="4.1500000000000004" customHeight="1" x14ac:dyDescent="0.2">
      <c r="A34" s="311"/>
      <c r="B34" s="313"/>
      <c r="C34" s="49"/>
      <c r="D34" s="50"/>
      <c r="E34" s="51"/>
      <c r="F34" s="249"/>
      <c r="G34" s="249"/>
      <c r="H34" s="249"/>
      <c r="I34" s="249"/>
      <c r="J34" s="249"/>
      <c r="K34" s="249"/>
      <c r="L34" s="254"/>
      <c r="S34" s="52"/>
      <c r="T34" s="40"/>
      <c r="U34" s="41"/>
    </row>
    <row r="35" spans="1:21" s="42" customFormat="1" ht="13.5" customHeight="1" x14ac:dyDescent="0.2">
      <c r="A35" s="311"/>
      <c r="B35" s="313"/>
      <c r="C35" s="59" t="s">
        <v>38</v>
      </c>
      <c r="D35" s="53"/>
      <c r="E35" s="54" t="e">
        <f>(E30+E24+E21+E18+E15+E12+E9+E27)/(SUM($P$9:$P$30))</f>
        <v>#DIV/0!</v>
      </c>
      <c r="F35" s="250" t="e">
        <f t="shared" ref="F35:L35" si="11">(F30+F24+F21+F18+F15+F12+F9+F27)/(SUM($P$9:$P$30))</f>
        <v>#DIV/0!</v>
      </c>
      <c r="G35" s="250" t="e">
        <f t="shared" si="11"/>
        <v>#DIV/0!</v>
      </c>
      <c r="H35" s="250" t="e">
        <f t="shared" si="11"/>
        <v>#DIV/0!</v>
      </c>
      <c r="I35" s="250" t="e">
        <f t="shared" si="11"/>
        <v>#DIV/0!</v>
      </c>
      <c r="J35" s="250" t="e">
        <f t="shared" si="11"/>
        <v>#DIV/0!</v>
      </c>
      <c r="K35" s="250" t="e">
        <f t="shared" si="11"/>
        <v>#DIV/0!</v>
      </c>
      <c r="L35" s="255" t="e">
        <f t="shared" si="11"/>
        <v>#DIV/0!</v>
      </c>
      <c r="M35" s="42">
        <v>0</v>
      </c>
      <c r="N35" s="42">
        <v>1</v>
      </c>
      <c r="O35" s="42" t="e">
        <f>SUM(E35:M35)</f>
        <v>#DIV/0!</v>
      </c>
      <c r="S35" s="56"/>
      <c r="T35" s="57"/>
      <c r="U35" s="58"/>
    </row>
    <row r="36" spans="1:21" s="42" customFormat="1" ht="9.75" customHeight="1" thickBot="1" x14ac:dyDescent="0.25">
      <c r="A36" s="84"/>
      <c r="B36" s="263"/>
      <c r="C36" s="263"/>
      <c r="D36" s="263"/>
      <c r="E36" s="263"/>
      <c r="F36" s="263"/>
      <c r="G36" s="263"/>
      <c r="H36" s="263"/>
      <c r="I36" s="263"/>
      <c r="J36" s="263"/>
      <c r="K36" s="263"/>
      <c r="L36" s="85"/>
      <c r="S36" s="60"/>
      <c r="T36" s="57"/>
      <c r="U36" s="41"/>
    </row>
    <row r="37" spans="1:21" s="42" customFormat="1" ht="15" customHeight="1" x14ac:dyDescent="0.2">
      <c r="A37" s="329" t="s">
        <v>39</v>
      </c>
      <c r="B37" s="330"/>
      <c r="C37" s="330"/>
      <c r="D37" s="331"/>
      <c r="E37" s="72" t="e">
        <f>E9+E12+E15+E18+E24+E30+E21+E33+E27</f>
        <v>#DIV/0!</v>
      </c>
      <c r="F37" s="73" t="e">
        <f t="shared" ref="F37:L37" si="12">F9+F12+F15+F18+F24+F30+F21+F33+F27</f>
        <v>#DIV/0!</v>
      </c>
      <c r="G37" s="73" t="e">
        <f t="shared" si="12"/>
        <v>#DIV/0!</v>
      </c>
      <c r="H37" s="73" t="e">
        <f t="shared" si="12"/>
        <v>#DIV/0!</v>
      </c>
      <c r="I37" s="73" t="e">
        <f t="shared" si="12"/>
        <v>#DIV/0!</v>
      </c>
      <c r="J37" s="73" t="e">
        <f t="shared" si="12"/>
        <v>#DIV/0!</v>
      </c>
      <c r="K37" s="73" t="e">
        <f t="shared" si="12"/>
        <v>#DIV/0!</v>
      </c>
      <c r="L37" s="74" t="e">
        <f t="shared" si="12"/>
        <v>#DIV/0!</v>
      </c>
      <c r="P37" s="42">
        <f>SUM(P9:P34)</f>
        <v>0</v>
      </c>
      <c r="S37" s="47"/>
      <c r="T37" s="40"/>
      <c r="U37" s="48"/>
    </row>
    <row r="38" spans="1:21" s="42" customFormat="1" ht="15" customHeight="1" x14ac:dyDescent="0.2">
      <c r="A38" s="332" t="s">
        <v>40</v>
      </c>
      <c r="B38" s="333"/>
      <c r="C38" s="333"/>
      <c r="D38" s="334"/>
      <c r="E38" s="61" t="e">
        <f>E37</f>
        <v>#DIV/0!</v>
      </c>
      <c r="F38" s="31" t="e">
        <f>E38+F37</f>
        <v>#DIV/0!</v>
      </c>
      <c r="G38" s="31" t="e">
        <f t="shared" ref="G38" si="13">F38+G37</f>
        <v>#DIV/0!</v>
      </c>
      <c r="H38" s="31" t="e">
        <f t="shared" ref="H38" si="14">G38+H37</f>
        <v>#DIV/0!</v>
      </c>
      <c r="I38" s="31" t="e">
        <f t="shared" ref="I38" si="15">H38+I37</f>
        <v>#DIV/0!</v>
      </c>
      <c r="J38" s="31" t="e">
        <f t="shared" ref="J38" si="16">I38+J37</f>
        <v>#DIV/0!</v>
      </c>
      <c r="K38" s="31" t="e">
        <f t="shared" ref="K38" si="17">J38+K37</f>
        <v>#DIV/0!</v>
      </c>
      <c r="L38" s="62" t="e">
        <f t="shared" ref="L38" si="18">K38+L37</f>
        <v>#DIV/0!</v>
      </c>
      <c r="O38" s="165"/>
      <c r="S38" s="47"/>
      <c r="T38" s="40"/>
      <c r="U38" s="58"/>
    </row>
    <row r="39" spans="1:21" s="42" customFormat="1" ht="15" customHeight="1" x14ac:dyDescent="0.2">
      <c r="A39" s="332" t="s">
        <v>41</v>
      </c>
      <c r="B39" s="333"/>
      <c r="C39" s="333"/>
      <c r="D39" s="334"/>
      <c r="E39" s="107" t="e">
        <f t="shared" ref="E39:L39" si="19">ROUND(E37/$P$37,5)</f>
        <v>#DIV/0!</v>
      </c>
      <c r="F39" s="63" t="e">
        <f t="shared" si="19"/>
        <v>#DIV/0!</v>
      </c>
      <c r="G39" s="63" t="e">
        <f t="shared" si="19"/>
        <v>#DIV/0!</v>
      </c>
      <c r="H39" s="63" t="e">
        <f t="shared" si="19"/>
        <v>#DIV/0!</v>
      </c>
      <c r="I39" s="63" t="e">
        <f t="shared" si="19"/>
        <v>#DIV/0!</v>
      </c>
      <c r="J39" s="63" t="e">
        <f t="shared" si="19"/>
        <v>#DIV/0!</v>
      </c>
      <c r="K39" s="63" t="e">
        <f t="shared" si="19"/>
        <v>#DIV/0!</v>
      </c>
      <c r="L39" s="64" t="e">
        <f t="shared" si="19"/>
        <v>#DIV/0!</v>
      </c>
      <c r="M39" s="42">
        <v>1</v>
      </c>
      <c r="S39" s="65"/>
      <c r="T39" s="40"/>
      <c r="U39" s="58"/>
    </row>
    <row r="40" spans="1:21" s="42" customFormat="1" ht="15" customHeight="1" thickBot="1" x14ac:dyDescent="0.25">
      <c r="A40" s="326" t="s">
        <v>42</v>
      </c>
      <c r="B40" s="327"/>
      <c r="C40" s="327"/>
      <c r="D40" s="328"/>
      <c r="E40" s="66" t="e">
        <f>E39</f>
        <v>#DIV/0!</v>
      </c>
      <c r="F40" s="67" t="e">
        <f t="shared" ref="F40:G40" si="20">E40+F39</f>
        <v>#DIV/0!</v>
      </c>
      <c r="G40" s="67" t="e">
        <f t="shared" si="20"/>
        <v>#DIV/0!</v>
      </c>
      <c r="H40" s="67" t="e">
        <f t="shared" ref="H40" si="21">G40+H39</f>
        <v>#DIV/0!</v>
      </c>
      <c r="I40" s="67" t="e">
        <f t="shared" ref="I40" si="22">H40+I39</f>
        <v>#DIV/0!</v>
      </c>
      <c r="J40" s="67" t="e">
        <f t="shared" ref="J40" si="23">I40+J39</f>
        <v>#DIV/0!</v>
      </c>
      <c r="K40" s="67" t="e">
        <f t="shared" ref="K40" si="24">J40+K39</f>
        <v>#DIV/0!</v>
      </c>
      <c r="L40" s="68" t="e">
        <f t="shared" ref="L40" si="25">K40+L39</f>
        <v>#DIV/0!</v>
      </c>
      <c r="M40" s="42">
        <v>0</v>
      </c>
      <c r="N40" s="42">
        <v>1</v>
      </c>
      <c r="S40" s="65"/>
      <c r="T40" s="58"/>
      <c r="U40" s="58"/>
    </row>
    <row r="41" spans="1:21" x14ac:dyDescent="0.25">
      <c r="M41" s="42"/>
      <c r="N41" s="42"/>
      <c r="O41" s="42"/>
      <c r="P41" s="42"/>
      <c r="Q41" s="42"/>
      <c r="R41" s="42"/>
    </row>
    <row r="42" spans="1:21" x14ac:dyDescent="0.25">
      <c r="M42" s="42"/>
      <c r="N42" s="42"/>
      <c r="O42" s="42"/>
      <c r="P42" s="42"/>
      <c r="Q42" s="42"/>
      <c r="R42" s="42"/>
    </row>
    <row r="43" spans="1:21" x14ac:dyDescent="0.25">
      <c r="M43" s="42"/>
      <c r="N43" s="42"/>
      <c r="O43" s="42"/>
      <c r="P43" s="42"/>
      <c r="Q43" s="42"/>
      <c r="R43" s="42"/>
    </row>
    <row r="44" spans="1:21" x14ac:dyDescent="0.25">
      <c r="M44" s="42"/>
      <c r="N44" s="42"/>
      <c r="O44" s="42"/>
      <c r="P44" s="42"/>
      <c r="Q44" s="42"/>
      <c r="R44" s="42"/>
    </row>
    <row r="45" spans="1:21" x14ac:dyDescent="0.25">
      <c r="M45" s="42"/>
      <c r="N45" s="42"/>
      <c r="O45" s="42"/>
      <c r="P45" s="42"/>
      <c r="Q45" s="42"/>
      <c r="R45" s="42"/>
    </row>
  </sheetData>
  <mergeCells count="24">
    <mergeCell ref="A40:D40"/>
    <mergeCell ref="A37:D37"/>
    <mergeCell ref="A38:D38"/>
    <mergeCell ref="A39:D39"/>
    <mergeCell ref="A18:A20"/>
    <mergeCell ref="B18:B20"/>
    <mergeCell ref="A24:A26"/>
    <mergeCell ref="B24:B26"/>
    <mergeCell ref="A30:A32"/>
    <mergeCell ref="B30:B32"/>
    <mergeCell ref="A21:A23"/>
    <mergeCell ref="B21:B23"/>
    <mergeCell ref="A33:A35"/>
    <mergeCell ref="B33:B35"/>
    <mergeCell ref="A27:A29"/>
    <mergeCell ref="B27:B29"/>
    <mergeCell ref="A15:A17"/>
    <mergeCell ref="B15:B17"/>
    <mergeCell ref="A1:L3"/>
    <mergeCell ref="A7:L7"/>
    <mergeCell ref="A9:A11"/>
    <mergeCell ref="B9:B11"/>
    <mergeCell ref="A12:A14"/>
    <mergeCell ref="B12:B14"/>
  </mergeCells>
  <phoneticPr fontId="12" type="noConversion"/>
  <conditionalFormatting sqref="D11">
    <cfRule type="colorScale" priority="233">
      <colorScale>
        <cfvo type="min"/>
        <cfvo type="max"/>
        <color rgb="FFFCFCFF"/>
        <color rgb="FF63BE7B"/>
      </colorScale>
    </cfRule>
  </conditionalFormatting>
  <conditionalFormatting sqref="D17 D14 D20 D23 D26 D32 D35 D29">
    <cfRule type="colorScale" priority="90">
      <colorScale>
        <cfvo type="min"/>
        <cfvo type="max"/>
        <color rgb="FFFCFCFF"/>
        <color rgb="FF63BE7B"/>
      </colorScale>
    </cfRule>
    <cfRule type="colorScale" priority="91">
      <colorScale>
        <cfvo type="min"/>
        <cfvo type="max"/>
        <color rgb="FFFCFCFF"/>
        <color rgb="FF63BE7B"/>
      </colorScale>
    </cfRule>
  </conditionalFormatting>
  <conditionalFormatting sqref="E14">
    <cfRule type="colorScale" priority="62">
      <colorScale>
        <cfvo type="min"/>
        <cfvo type="max"/>
        <color rgb="FFFCFCFF"/>
        <color rgb="FF63BE7B"/>
      </colorScale>
    </cfRule>
    <cfRule type="colorScale" priority="63">
      <colorScale>
        <cfvo type="min"/>
        <cfvo type="max"/>
        <color rgb="FFFCFCFF"/>
        <color rgb="FF63BE7B"/>
      </colorScale>
    </cfRule>
    <cfRule type="colorScale" priority="64">
      <colorScale>
        <cfvo type="min"/>
        <cfvo type="max"/>
        <color rgb="FFFCFCFF"/>
        <color rgb="FF63BE7B"/>
      </colorScale>
    </cfRule>
    <cfRule type="colorScale" priority="65">
      <colorScale>
        <cfvo type="min"/>
        <cfvo type="max"/>
        <color rgb="FFFCFCFF"/>
        <color rgb="FF63BE7B"/>
      </colorScale>
    </cfRule>
    <cfRule type="colorScale" priority="66">
      <colorScale>
        <cfvo type="min"/>
        <cfvo type="max"/>
        <color rgb="FFFCFCFF"/>
        <color rgb="FF63BE7B"/>
      </colorScale>
    </cfRule>
    <cfRule type="colorScale" priority="67">
      <colorScale>
        <cfvo type="min"/>
        <cfvo type="max"/>
        <color rgb="FFFCFCFF"/>
        <color rgb="FF63BE7B"/>
      </colorScale>
    </cfRule>
  </conditionalFormatting>
  <conditionalFormatting sqref="E17 E20 E23 E26 E29">
    <cfRule type="colorScale" priority="95">
      <colorScale>
        <cfvo type="min"/>
        <cfvo type="max"/>
        <color rgb="FFFCFCFF"/>
        <color rgb="FF63BE7B"/>
      </colorScale>
    </cfRule>
    <cfRule type="colorScale" priority="96">
      <colorScale>
        <cfvo type="min"/>
        <cfvo type="max"/>
        <color rgb="FFFCFCFF"/>
        <color rgb="FF63BE7B"/>
      </colorScale>
    </cfRule>
  </conditionalFormatting>
  <conditionalFormatting sqref="E32 E35 M32:O32 M35:O35">
    <cfRule type="colorScale" priority="117">
      <colorScale>
        <cfvo type="min"/>
        <cfvo type="max"/>
        <color rgb="FFFCFCFF"/>
        <color rgb="FF63BE7B"/>
      </colorScale>
    </cfRule>
  </conditionalFormatting>
  <conditionalFormatting sqref="E39:N40">
    <cfRule type="colorScale" priority="588">
      <colorScale>
        <cfvo type="min"/>
        <cfvo type="max"/>
        <color rgb="FFFCFCFF"/>
        <color rgb="FF63BE7B"/>
      </colorScale>
    </cfRule>
  </conditionalFormatting>
  <conditionalFormatting sqref="E11:O11">
    <cfRule type="colorScale" priority="59">
      <colorScale>
        <cfvo type="min"/>
        <cfvo type="max"/>
        <color rgb="FFFCFCFF"/>
        <color rgb="FF63BE7B"/>
      </colorScale>
    </cfRule>
  </conditionalFormatting>
  <conditionalFormatting sqref="E14:O14">
    <cfRule type="colorScale" priority="52">
      <colorScale>
        <cfvo type="min"/>
        <cfvo type="max"/>
        <color rgb="FFFCFCFF"/>
        <color rgb="FF63BE7B"/>
      </colorScale>
    </cfRule>
  </conditionalFormatting>
  <conditionalFormatting sqref="E39:O40">
    <cfRule type="colorScale" priority="590">
      <colorScale>
        <cfvo type="min"/>
        <cfvo type="max"/>
        <color rgb="FFFCFCFF"/>
        <color rgb="FF63BE7B"/>
      </colorScale>
    </cfRule>
  </conditionalFormatting>
  <conditionalFormatting sqref="E11:P11 E14:L14 E17:L17 E20:L20 E23:L23 F32:L32 F35:L35 E26:L26 E29:L29">
    <cfRule type="colorScale" priority="592">
      <colorScale>
        <cfvo type="min"/>
        <cfvo type="max"/>
        <color rgb="FFFCFCFF"/>
        <color rgb="FF63BE7B"/>
      </colorScale>
    </cfRule>
  </conditionalFormatting>
  <conditionalFormatting sqref="E23:P23">
    <cfRule type="colorScale" priority="15">
      <colorScale>
        <cfvo type="min"/>
        <cfvo type="max"/>
        <color rgb="FFFCFCFF"/>
        <color rgb="FF63BE7B"/>
      </colorScale>
    </cfRule>
  </conditionalFormatting>
  <conditionalFormatting sqref="E26:P26 E29:G29 M29:P29">
    <cfRule type="colorScale" priority="16">
      <colorScale>
        <cfvo type="min"/>
        <cfvo type="max"/>
        <color rgb="FFFCFCFF"/>
        <color rgb="FF63BE7B"/>
      </colorScale>
    </cfRule>
  </conditionalFormatting>
  <conditionalFormatting sqref="E29:P29">
    <cfRule type="colorScale" priority="1">
      <colorScale>
        <cfvo type="min"/>
        <cfvo type="max"/>
        <color rgb="FFFCFCFF"/>
        <color rgb="FF63BE7B"/>
      </colorScale>
    </cfRule>
  </conditionalFormatting>
  <conditionalFormatting sqref="E35:P35">
    <cfRule type="colorScale" priority="13">
      <colorScale>
        <cfvo type="min"/>
        <cfvo type="max"/>
        <color rgb="FFFCFCFF"/>
        <color rgb="FF63BE7B"/>
      </colorScale>
    </cfRule>
  </conditionalFormatting>
  <conditionalFormatting sqref="E32:Q32">
    <cfRule type="colorScale" priority="14">
      <colorScale>
        <cfvo type="min"/>
        <cfvo type="max"/>
        <color rgb="FFFCFCFF"/>
        <color rgb="FF63BE7B"/>
      </colorScale>
    </cfRule>
  </conditionalFormatting>
  <conditionalFormatting sqref="E11:T11">
    <cfRule type="colorScale" priority="200">
      <colorScale>
        <cfvo type="min"/>
        <cfvo type="max"/>
        <color rgb="FFFCFCFF"/>
        <color rgb="FF63BE7B"/>
      </colorScale>
    </cfRule>
  </conditionalFormatting>
  <conditionalFormatting sqref="F20 L20">
    <cfRule type="colorScale" priority="603">
      <colorScale>
        <cfvo type="min"/>
        <cfvo type="max"/>
        <color rgb="FFFCFCFF"/>
        <color rgb="FF63BE7B"/>
      </colorScale>
    </cfRule>
    <cfRule type="colorScale" priority="604">
      <colorScale>
        <cfvo type="min"/>
        <cfvo type="max"/>
        <color rgb="FFFCFCFF"/>
        <color rgb="FF63BE7B"/>
      </colorScale>
    </cfRule>
  </conditionalFormatting>
  <conditionalFormatting sqref="F14:H14">
    <cfRule type="colorScale" priority="53">
      <colorScale>
        <cfvo type="min"/>
        <cfvo type="max"/>
        <color rgb="FFFCFCFF"/>
        <color rgb="FF63BE7B"/>
      </colorScale>
    </cfRule>
    <cfRule type="colorScale" priority="54">
      <colorScale>
        <cfvo type="min"/>
        <cfvo type="max"/>
        <color rgb="FFFCFCFF"/>
        <color rgb="FF63BE7B"/>
      </colorScale>
    </cfRule>
    <cfRule type="colorScale" priority="55">
      <colorScale>
        <cfvo type="min"/>
        <cfvo type="max"/>
        <color rgb="FFFCFCFF"/>
        <color rgb="FF63BE7B"/>
      </colorScale>
    </cfRule>
    <cfRule type="colorScale" priority="56">
      <colorScale>
        <cfvo type="min"/>
        <cfvo type="max"/>
        <color rgb="FFFCFCFF"/>
        <color rgb="FF63BE7B"/>
      </colorScale>
    </cfRule>
    <cfRule type="colorScale" priority="57">
      <colorScale>
        <cfvo type="min"/>
        <cfvo type="max"/>
        <color rgb="FFFCFCFF"/>
        <color rgb="FF63BE7B"/>
      </colorScale>
    </cfRule>
    <cfRule type="colorScale" priority="58">
      <colorScale>
        <cfvo type="min"/>
        <cfvo type="max"/>
        <color rgb="FFFCFCFF"/>
        <color rgb="FF63BE7B"/>
      </colorScale>
    </cfRule>
  </conditionalFormatting>
  <conditionalFormatting sqref="F17:I17">
    <cfRule type="colorScale" priority="45">
      <colorScale>
        <cfvo type="min"/>
        <cfvo type="max"/>
        <color rgb="FFFCFCFF"/>
        <color rgb="FF63BE7B"/>
      </colorScale>
    </cfRule>
    <cfRule type="colorScale" priority="46">
      <colorScale>
        <cfvo type="min"/>
        <cfvo type="max"/>
        <color rgb="FFFCFCFF"/>
        <color rgb="FF63BE7B"/>
      </colorScale>
    </cfRule>
    <cfRule type="colorScale" priority="47">
      <colorScale>
        <cfvo type="min"/>
        <cfvo type="max"/>
        <color rgb="FFFCFCFF"/>
        <color rgb="FF63BE7B"/>
      </colorScale>
    </cfRule>
    <cfRule type="colorScale" priority="48">
      <colorScale>
        <cfvo type="min"/>
        <cfvo type="max"/>
        <color rgb="FFFCFCFF"/>
        <color rgb="FF63BE7B"/>
      </colorScale>
    </cfRule>
    <cfRule type="colorScale" priority="49">
      <colorScale>
        <cfvo type="min"/>
        <cfvo type="max"/>
        <color rgb="FFFCFCFF"/>
        <color rgb="FF63BE7B"/>
      </colorScale>
    </cfRule>
    <cfRule type="colorScale" priority="50">
      <colorScale>
        <cfvo type="min"/>
        <cfvo type="max"/>
        <color rgb="FFFCFCFF"/>
        <color rgb="FF63BE7B"/>
      </colorScale>
    </cfRule>
    <cfRule type="colorScale" priority="51">
      <colorScale>
        <cfvo type="min"/>
        <cfvo type="max"/>
        <color rgb="FFFCFCFF"/>
        <color rgb="FF63BE7B"/>
      </colorScale>
    </cfRule>
  </conditionalFormatting>
  <conditionalFormatting sqref="F26:I26 M26:O26 M29:O29">
    <cfRule type="colorScale" priority="118">
      <colorScale>
        <cfvo type="min"/>
        <cfvo type="max"/>
        <color rgb="FFFCFCFF"/>
        <color rgb="FF63BE7B"/>
      </colorScale>
    </cfRule>
  </conditionalFormatting>
  <conditionalFormatting sqref="F23:J23 M23:O23">
    <cfRule type="colorScale" priority="546">
      <colorScale>
        <cfvo type="min"/>
        <cfvo type="max"/>
        <color rgb="FFFCFCFF"/>
        <color rgb="FF63BE7B"/>
      </colorScale>
    </cfRule>
  </conditionalFormatting>
  <conditionalFormatting sqref="F23:J23">
    <cfRule type="colorScale" priority="545">
      <colorScale>
        <cfvo type="min"/>
        <cfvo type="max"/>
        <color rgb="FFFCFCFF"/>
        <color rgb="FF63BE7B"/>
      </colorScale>
    </cfRule>
  </conditionalFormatting>
  <conditionalFormatting sqref="F32:L32">
    <cfRule type="colorScale" priority="26">
      <colorScale>
        <cfvo type="min"/>
        <cfvo type="max"/>
        <color rgb="FFFCFCFF"/>
        <color rgb="FF63BE7B"/>
      </colorScale>
    </cfRule>
    <cfRule type="colorScale" priority="27">
      <colorScale>
        <cfvo type="min"/>
        <cfvo type="max"/>
        <color rgb="FFFCFCFF"/>
        <color rgb="FF63BE7B"/>
      </colorScale>
    </cfRule>
    <cfRule type="colorScale" priority="28">
      <colorScale>
        <cfvo type="min"/>
        <cfvo type="max"/>
        <color rgb="FFFCFCFF"/>
        <color rgb="FF63BE7B"/>
      </colorScale>
    </cfRule>
    <cfRule type="colorScale" priority="29">
      <colorScale>
        <cfvo type="min"/>
        <cfvo type="max"/>
        <color rgb="FFFCFCFF"/>
        <color rgb="FF63BE7B"/>
      </colorScale>
    </cfRule>
    <cfRule type="colorScale" priority="30">
      <colorScale>
        <cfvo type="min"/>
        <cfvo type="max"/>
        <color rgb="FFFCFCFF"/>
        <color rgb="FF63BE7B"/>
      </colorScale>
    </cfRule>
    <cfRule type="colorScale" priority="31">
      <colorScale>
        <cfvo type="min"/>
        <cfvo type="max"/>
        <color rgb="FFFCFCFF"/>
        <color rgb="FF63BE7B"/>
      </colorScale>
    </cfRule>
    <cfRule type="colorScale" priority="32">
      <colorScale>
        <cfvo type="min"/>
        <cfvo type="max"/>
        <color rgb="FFFCFCFF"/>
        <color rgb="FF63BE7B"/>
      </colorScale>
    </cfRule>
    <cfRule type="colorScale" priority="33">
      <colorScale>
        <cfvo type="min"/>
        <cfvo type="max"/>
        <color rgb="FFFCFCFF"/>
        <color rgb="FF63BE7B"/>
      </colorScale>
    </cfRule>
    <cfRule type="colorScale" priority="34">
      <colorScale>
        <cfvo type="min"/>
        <cfvo type="max"/>
        <color rgb="FFFCFCFF"/>
        <color rgb="FF63BE7B"/>
      </colorScale>
    </cfRule>
  </conditionalFormatting>
  <conditionalFormatting sqref="F35:L35">
    <cfRule type="colorScale" priority="17">
      <colorScale>
        <cfvo type="min"/>
        <cfvo type="max"/>
        <color rgb="FFFCFCFF"/>
        <color rgb="FF63BE7B"/>
      </colorScale>
    </cfRule>
    <cfRule type="colorScale" priority="18">
      <colorScale>
        <cfvo type="min"/>
        <cfvo type="max"/>
        <color rgb="FFFCFCFF"/>
        <color rgb="FF63BE7B"/>
      </colorScale>
    </cfRule>
    <cfRule type="colorScale" priority="19">
      <colorScale>
        <cfvo type="min"/>
        <cfvo type="max"/>
        <color rgb="FFFCFCFF"/>
        <color rgb="FF63BE7B"/>
      </colorScale>
    </cfRule>
    <cfRule type="colorScale" priority="20">
      <colorScale>
        <cfvo type="min"/>
        <cfvo type="max"/>
        <color rgb="FFFCFCFF"/>
        <color rgb="FF63BE7B"/>
      </colorScale>
    </cfRule>
    <cfRule type="colorScale" priority="21">
      <colorScale>
        <cfvo type="min"/>
        <cfvo type="max"/>
        <color rgb="FFFCFCFF"/>
        <color rgb="FF63BE7B"/>
      </colorScale>
    </cfRule>
    <cfRule type="colorScale" priority="22">
      <colorScale>
        <cfvo type="min"/>
        <cfvo type="max"/>
        <color rgb="FFFCFCFF"/>
        <color rgb="FF63BE7B"/>
      </colorScale>
    </cfRule>
    <cfRule type="colorScale" priority="23">
      <colorScale>
        <cfvo type="min"/>
        <cfvo type="max"/>
        <color rgb="FFFCFCFF"/>
        <color rgb="FF63BE7B"/>
      </colorScale>
    </cfRule>
    <cfRule type="colorScale" priority="24">
      <colorScale>
        <cfvo type="min"/>
        <cfvo type="max"/>
        <color rgb="FFFCFCFF"/>
        <color rgb="FF63BE7B"/>
      </colorScale>
    </cfRule>
    <cfRule type="colorScale" priority="25">
      <colorScale>
        <cfvo type="min"/>
        <cfvo type="max"/>
        <color rgb="FFFCFCFF"/>
        <color rgb="FF63BE7B"/>
      </colorScale>
    </cfRule>
  </conditionalFormatting>
  <conditionalFormatting sqref="F17:O17">
    <cfRule type="colorScale" priority="44">
      <colorScale>
        <cfvo type="min"/>
        <cfvo type="max"/>
        <color rgb="FFFCFCFF"/>
        <color rgb="FF63BE7B"/>
      </colorScale>
    </cfRule>
  </conditionalFormatting>
  <conditionalFormatting sqref="G20:K20 K23:L23 J26:L26 F29:G29">
    <cfRule type="colorScale" priority="36">
      <colorScale>
        <cfvo type="min"/>
        <cfvo type="max"/>
        <color rgb="FFFCFCFF"/>
        <color rgb="FF63BE7B"/>
      </colorScale>
    </cfRule>
    <cfRule type="colorScale" priority="37">
      <colorScale>
        <cfvo type="min"/>
        <cfvo type="max"/>
        <color rgb="FFFCFCFF"/>
        <color rgb="FF63BE7B"/>
      </colorScale>
    </cfRule>
    <cfRule type="colorScale" priority="38">
      <colorScale>
        <cfvo type="min"/>
        <cfvo type="max"/>
        <color rgb="FFFCFCFF"/>
        <color rgb="FF63BE7B"/>
      </colorScale>
    </cfRule>
    <cfRule type="colorScale" priority="39">
      <colorScale>
        <cfvo type="min"/>
        <cfvo type="max"/>
        <color rgb="FFFCFCFF"/>
        <color rgb="FF63BE7B"/>
      </colorScale>
    </cfRule>
    <cfRule type="colorScale" priority="40">
      <colorScale>
        <cfvo type="min"/>
        <cfvo type="max"/>
        <color rgb="FFFCFCFF"/>
        <color rgb="FF63BE7B"/>
      </colorScale>
    </cfRule>
    <cfRule type="colorScale" priority="41">
      <colorScale>
        <cfvo type="min"/>
        <cfvo type="max"/>
        <color rgb="FFFCFCFF"/>
        <color rgb="FF63BE7B"/>
      </colorScale>
    </cfRule>
    <cfRule type="colorScale" priority="42">
      <colorScale>
        <cfvo type="min"/>
        <cfvo type="max"/>
        <color rgb="FFFCFCFF"/>
        <color rgb="FF63BE7B"/>
      </colorScale>
    </cfRule>
    <cfRule type="colorScale" priority="43">
      <colorScale>
        <cfvo type="min"/>
        <cfvo type="max"/>
        <color rgb="FFFCFCFF"/>
        <color rgb="FF63BE7B"/>
      </colorScale>
    </cfRule>
  </conditionalFormatting>
  <conditionalFormatting sqref="G20:O20 K23:L23 J26:L26 F29:G29">
    <cfRule type="colorScale" priority="35">
      <colorScale>
        <cfvo type="min"/>
        <cfvo type="max"/>
        <color rgb="FFFCFCFF"/>
        <color rgb="FF63BE7B"/>
      </colorScale>
    </cfRule>
  </conditionalFormatting>
  <conditionalFormatting sqref="H29:L29">
    <cfRule type="colorScale" priority="2">
      <colorScale>
        <cfvo type="min"/>
        <cfvo type="max"/>
        <color rgb="FFFCFCFF"/>
        <color rgb="FF63BE7B"/>
      </colorScale>
    </cfRule>
    <cfRule type="colorScale" priority="3">
      <colorScale>
        <cfvo type="min"/>
        <cfvo type="max"/>
        <color rgb="FFFCFCFF"/>
        <color rgb="FF63BE7B"/>
      </colorScale>
    </cfRule>
    <cfRule type="colorScale" priority="4">
      <colorScale>
        <cfvo type="min"/>
        <cfvo type="max"/>
        <color rgb="FFFCFCFF"/>
        <color rgb="FF63BE7B"/>
      </colorScale>
    </cfRule>
    <cfRule type="colorScale" priority="5">
      <colorScale>
        <cfvo type="min"/>
        <cfvo type="max"/>
        <color rgb="FFFCFCFF"/>
        <color rgb="FF63BE7B"/>
      </colorScale>
    </cfRule>
    <cfRule type="colorScale" priority="6">
      <colorScale>
        <cfvo type="min"/>
        <cfvo type="max"/>
        <color rgb="FFFCFCFF"/>
        <color rgb="FF63BE7B"/>
      </colorScale>
    </cfRule>
    <cfRule type="colorScale" priority="7">
      <colorScale>
        <cfvo type="min"/>
        <cfvo type="max"/>
        <color rgb="FFFCFCFF"/>
        <color rgb="FF63BE7B"/>
      </colorScale>
    </cfRule>
    <cfRule type="colorScale" priority="8">
      <colorScale>
        <cfvo type="min"/>
        <cfvo type="max"/>
        <color rgb="FFFCFCFF"/>
        <color rgb="FF63BE7B"/>
      </colorScale>
    </cfRule>
    <cfRule type="colorScale" priority="9">
      <colorScale>
        <cfvo type="min"/>
        <cfvo type="max"/>
        <color rgb="FFFCFCFF"/>
        <color rgb="FF63BE7B"/>
      </colorScale>
    </cfRule>
    <cfRule type="colorScale" priority="10">
      <colorScale>
        <cfvo type="min"/>
        <cfvo type="max"/>
        <color rgb="FFFCFCFF"/>
        <color rgb="FF63BE7B"/>
      </colorScale>
    </cfRule>
    <cfRule type="colorScale" priority="11">
      <colorScale>
        <cfvo type="min"/>
        <cfvo type="max"/>
        <color rgb="FFFCFCFF"/>
        <color rgb="FF63BE7B"/>
      </colorScale>
    </cfRule>
    <cfRule type="colorScale" priority="12">
      <colorScale>
        <cfvo type="min"/>
        <cfvo type="max"/>
        <color rgb="FFFCFCFF"/>
        <color rgb="FF63BE7B"/>
      </colorScale>
    </cfRule>
  </conditionalFormatting>
  <conditionalFormatting sqref="I14:L14 E17 J17:L17 E20 E23:J23 E26:I26 E29">
    <cfRule type="colorScale" priority="606">
      <colorScale>
        <cfvo type="min"/>
        <cfvo type="max"/>
        <color rgb="FFFCFCFF"/>
        <color rgb="FF63BE7B"/>
      </colorScale>
    </cfRule>
  </conditionalFormatting>
  <conditionalFormatting sqref="I14:L14 E17 J17:L17 E20:F20 L20 E23:J23 E26:I26 E29">
    <cfRule type="colorScale" priority="612">
      <colorScale>
        <cfvo type="min"/>
        <cfvo type="max"/>
        <color rgb="FFFCFCFF"/>
        <color rgb="FF63BE7B"/>
      </colorScale>
    </cfRule>
    <cfRule type="colorScale" priority="613">
      <colorScale>
        <cfvo type="min"/>
        <cfvo type="max"/>
        <color rgb="FFFCFCFF"/>
        <color rgb="FF63BE7B"/>
      </colorScale>
    </cfRule>
    <cfRule type="colorScale" priority="614">
      <colorScale>
        <cfvo type="min"/>
        <cfvo type="max"/>
        <color rgb="FFFCFCFF"/>
        <color rgb="FF63BE7B"/>
      </colorScale>
    </cfRule>
    <cfRule type="colorScale" priority="615">
      <colorScale>
        <cfvo type="min"/>
        <cfvo type="max"/>
        <color rgb="FFFCFCFF"/>
        <color rgb="FF63BE7B"/>
      </colorScale>
    </cfRule>
    <cfRule type="colorScale" priority="616">
      <colorScale>
        <cfvo type="min"/>
        <cfvo type="max"/>
        <color rgb="FFFCFCFF"/>
        <color rgb="FF63BE7B"/>
      </colorScale>
    </cfRule>
    <cfRule type="colorScale" priority="617">
      <colorScale>
        <cfvo type="min"/>
        <cfvo type="max"/>
        <color rgb="FFFCFCFF"/>
        <color rgb="FF63BE7B"/>
      </colorScale>
    </cfRule>
    <cfRule type="colorScale" priority="618">
      <colorScale>
        <cfvo type="min"/>
        <cfvo type="max"/>
        <color rgb="FFFCFCFF"/>
        <color rgb="FF63BE7B"/>
      </colorScale>
    </cfRule>
  </conditionalFormatting>
  <conditionalFormatting sqref="I14:O14">
    <cfRule type="colorScale" priority="158">
      <colorScale>
        <cfvo type="min"/>
        <cfvo type="max"/>
        <color rgb="FFFCFCFF"/>
        <color rgb="FF63BE7B"/>
      </colorScale>
    </cfRule>
    <cfRule type="colorScale" priority="601">
      <colorScale>
        <cfvo type="min"/>
        <cfvo type="max"/>
        <color rgb="FFFCFCFF"/>
        <color rgb="FF63BE7B"/>
      </colorScale>
    </cfRule>
  </conditionalFormatting>
  <conditionalFormatting sqref="J17:O17">
    <cfRule type="colorScale" priority="121">
      <colorScale>
        <cfvo type="min"/>
        <cfvo type="max"/>
        <color rgb="FFFCFCFF"/>
        <color rgb="FF63BE7B"/>
      </colorScale>
    </cfRule>
  </conditionalFormatting>
  <conditionalFormatting sqref="L20:O20 F20">
    <cfRule type="colorScale" priority="120">
      <colorScale>
        <cfvo type="min"/>
        <cfvo type="max"/>
        <color rgb="FFFCFCFF"/>
        <color rgb="FF63BE7B"/>
      </colorScale>
    </cfRule>
  </conditionalFormatting>
  <conditionalFormatting sqref="M10:O11">
    <cfRule type="colorScale" priority="220">
      <colorScale>
        <cfvo type="min"/>
        <cfvo type="max"/>
        <color rgb="FFFCFCFF"/>
        <color rgb="FF63BE7B"/>
      </colorScale>
    </cfRule>
  </conditionalFormatting>
  <conditionalFormatting sqref="M11:O11">
    <cfRule type="colorScale" priority="221">
      <colorScale>
        <cfvo type="min"/>
        <cfvo type="max"/>
        <color rgb="FFFCFCFF"/>
        <color rgb="FF63BE7B"/>
      </colorScale>
    </cfRule>
  </conditionalFormatting>
  <conditionalFormatting sqref="M20:O20">
    <cfRule type="colorScale" priority="156">
      <colorScale>
        <cfvo type="min"/>
        <cfvo type="max"/>
        <color rgb="FFFCFCFF"/>
        <color rgb="FF63BE7B"/>
      </colorScale>
    </cfRule>
  </conditionalFormatting>
  <conditionalFormatting sqref="M23:O23">
    <cfRule type="colorScale" priority="133">
      <colorScale>
        <cfvo type="min"/>
        <cfvo type="max"/>
        <color rgb="FFFCFCFF"/>
        <color rgb="FF63BE7B"/>
      </colorScale>
    </cfRule>
  </conditionalFormatting>
  <conditionalFormatting sqref="M25:O26 M13:O14 M16:O17 M19:O20 M31:O32 M22:O23 M34:O35 M28:O29">
    <cfRule type="colorScale" priority="409">
      <colorScale>
        <cfvo type="min"/>
        <cfvo type="max"/>
        <color rgb="FFFCFCFF"/>
        <color rgb="FF63BE7B"/>
      </colorScale>
    </cfRule>
  </conditionalFormatting>
  <conditionalFormatting sqref="M26:O26 M14:O14 M17:O17 M20:O20 M32:O32 M23:O23 M35:O35 M29:O29">
    <cfRule type="colorScale" priority="416">
      <colorScale>
        <cfvo type="min"/>
        <cfvo type="max"/>
        <color rgb="FFFCFCFF"/>
        <color rgb="FF63BE7B"/>
      </colorScale>
    </cfRule>
  </conditionalFormatting>
  <conditionalFormatting sqref="O38">
    <cfRule type="containsText" dxfId="19" priority="84" stopIfTrue="1" operator="containsText" text="ERRO">
      <formula>NOT(ISERROR(SEARCH("ERRO",O38)))</formula>
    </cfRule>
    <cfRule type="containsText" dxfId="18" priority="85" stopIfTrue="1" operator="containsText" text="OK!">
      <formula>NOT(ISERROR(SEARCH("OK!",O38)))</formula>
    </cfRule>
    <cfRule type="iconSet" priority="86">
      <iconSet>
        <cfvo type="percent" val="0"/>
        <cfvo type="percent" val="33"/>
        <cfvo type="percent" val="67"/>
      </iconSet>
    </cfRule>
    <cfRule type="cellIs" dxfId="17" priority="87" stopIfTrue="1" operator="equal">
      <formula>"""OK!"""</formula>
    </cfRule>
    <cfRule type="cellIs" dxfId="16" priority="88" stopIfTrue="1" operator="equal">
      <formula>"""OK!"""</formula>
    </cfRule>
    <cfRule type="colorScale" priority="89">
      <colorScale>
        <cfvo type="min"/>
        <cfvo type="max"/>
        <color rgb="FFFFEF9C"/>
        <color rgb="FF63BE7B"/>
      </colorScale>
    </cfRule>
  </conditionalFormatting>
  <conditionalFormatting sqref="P10:P11">
    <cfRule type="colorScale" priority="204">
      <colorScale>
        <cfvo type="min"/>
        <cfvo type="max"/>
        <color rgb="FFFCFCFF"/>
        <color rgb="FF63BE7B"/>
      </colorScale>
    </cfRule>
  </conditionalFormatting>
  <conditionalFormatting sqref="P11">
    <cfRule type="colorScale" priority="201">
      <colorScale>
        <cfvo type="min"/>
        <cfvo type="max"/>
        <color rgb="FFFCFCFF"/>
        <color rgb="FF63BE7B"/>
      </colorScale>
    </cfRule>
    <cfRule type="colorScale" priority="202">
      <colorScale>
        <cfvo type="min"/>
        <cfvo type="max"/>
        <color rgb="FFFCFCFF"/>
        <color rgb="FF63BE7B"/>
      </colorScale>
    </cfRule>
    <cfRule type="colorScale" priority="203">
      <colorScale>
        <cfvo type="min"/>
        <cfvo type="max"/>
        <color rgb="FFFCFCFF"/>
        <color rgb="FF63BE7B"/>
      </colorScale>
    </cfRule>
    <cfRule type="colorScale" priority="205">
      <colorScale>
        <cfvo type="min"/>
        <cfvo type="max"/>
        <color rgb="FFFCFCFF"/>
        <color rgb="FF63BE7B"/>
      </colorScale>
    </cfRule>
    <cfRule type="colorScale" priority="206">
      <colorScale>
        <cfvo type="min"/>
        <cfvo type="max"/>
        <color rgb="FFFCFCFF"/>
        <color rgb="FF63BE7B"/>
      </colorScale>
    </cfRule>
    <cfRule type="colorScale" priority="207">
      <colorScale>
        <cfvo type="min"/>
        <cfvo type="max"/>
        <color rgb="FFFCFCFF"/>
        <color rgb="FF63BE7B"/>
      </colorScale>
    </cfRule>
  </conditionalFormatting>
  <conditionalFormatting sqref="P14">
    <cfRule type="colorScale" priority="169">
      <colorScale>
        <cfvo type="min"/>
        <cfvo type="max"/>
        <color rgb="FFFCFCFF"/>
        <color rgb="FF63BE7B"/>
      </colorScale>
    </cfRule>
    <cfRule type="colorScale" priority="170">
      <colorScale>
        <cfvo type="min"/>
        <cfvo type="max"/>
        <color rgb="FFFCFCFF"/>
        <color rgb="FF63BE7B"/>
      </colorScale>
    </cfRule>
    <cfRule type="colorScale" priority="171">
      <colorScale>
        <cfvo type="min"/>
        <cfvo type="max"/>
        <color rgb="FFFCFCFF"/>
        <color rgb="FF63BE7B"/>
      </colorScale>
    </cfRule>
    <cfRule type="colorScale" priority="174">
      <colorScale>
        <cfvo type="min"/>
        <cfvo type="max"/>
        <color rgb="FFFCFCFF"/>
        <color rgb="FF63BE7B"/>
      </colorScale>
    </cfRule>
    <cfRule type="colorScale" priority="175">
      <colorScale>
        <cfvo type="min"/>
        <cfvo type="max"/>
        <color rgb="FFFCFCFF"/>
        <color rgb="FF63BE7B"/>
      </colorScale>
    </cfRule>
  </conditionalFormatting>
  <conditionalFormatting sqref="P25:P26 P13:P14 P16:P17 P19:P20 P31:P32 P22:P23 P34:P35 P28:P29">
    <cfRule type="colorScale" priority="434">
      <colorScale>
        <cfvo type="min"/>
        <cfvo type="max"/>
        <color rgb="FFFCFCFF"/>
        <color rgb="FF63BE7B"/>
      </colorScale>
    </cfRule>
  </conditionalFormatting>
  <conditionalFormatting sqref="P17 P26 P14 P20 P32 P23 P35 P29">
    <cfRule type="colorScale" priority="441">
      <colorScale>
        <cfvo type="min"/>
        <cfvo type="max"/>
        <color rgb="FFFCFCFF"/>
        <color rgb="FF63BE7B"/>
      </colorScale>
    </cfRule>
  </conditionalFormatting>
  <conditionalFormatting sqref="Q10:Q11">
    <cfRule type="colorScale" priority="218">
      <colorScale>
        <cfvo type="min"/>
        <cfvo type="max"/>
        <color rgb="FFFCFCFF"/>
        <color rgb="FF63BE7B"/>
      </colorScale>
    </cfRule>
  </conditionalFormatting>
  <conditionalFormatting sqref="Q11">
    <cfRule type="colorScale" priority="219">
      <colorScale>
        <cfvo type="min"/>
        <cfvo type="max"/>
        <color rgb="FFFCFCFF"/>
        <color rgb="FF63BE7B"/>
      </colorScale>
    </cfRule>
  </conditionalFormatting>
  <conditionalFormatting sqref="Q26 Q17 Q14 Q20 Q32 Q23 Q35 Q29">
    <cfRule type="colorScale" priority="455">
      <colorScale>
        <cfvo type="min"/>
        <cfvo type="max"/>
        <color rgb="FFFCFCFF"/>
        <color rgb="FF63BE7B"/>
      </colorScale>
    </cfRule>
  </conditionalFormatting>
  <conditionalFormatting sqref="Q25:Q26 Q13:Q14 Q16:Q17 Q19:Q20 Q31:Q32 Q22:Q23 Q34:Q35 Q28:Q29">
    <cfRule type="colorScale" priority="448">
      <colorScale>
        <cfvo type="min"/>
        <cfvo type="max"/>
        <color rgb="FFFCFCFF"/>
        <color rgb="FF63BE7B"/>
      </colorScale>
    </cfRule>
  </conditionalFormatting>
  <conditionalFormatting sqref="Q1:R8">
    <cfRule type="colorScale" priority="389">
      <colorScale>
        <cfvo type="min"/>
        <cfvo type="max"/>
        <color rgb="FFFCFCFF"/>
        <color rgb="FF63BE7B"/>
      </colorScale>
    </cfRule>
    <cfRule type="colorScale" priority="390">
      <colorScale>
        <cfvo type="min"/>
        <cfvo type="max"/>
        <color rgb="FFFCFCFF"/>
        <color rgb="FF63BE7B"/>
      </colorScale>
    </cfRule>
    <cfRule type="colorScale" priority="391">
      <colorScale>
        <cfvo type="min"/>
        <cfvo type="max"/>
        <color rgb="FFFCFCFF"/>
        <color rgb="FF63BE7B"/>
      </colorScale>
    </cfRule>
    <cfRule type="colorScale" priority="392">
      <colorScale>
        <cfvo type="min"/>
        <cfvo type="max"/>
        <color rgb="FFFCFCFF"/>
        <color rgb="FF63BE7B"/>
      </colorScale>
    </cfRule>
    <cfRule type="colorScale" priority="393">
      <colorScale>
        <cfvo type="min"/>
        <cfvo type="max"/>
        <color rgb="FFFCFCFF"/>
        <color rgb="FF63BE7B"/>
      </colorScale>
    </cfRule>
    <cfRule type="colorScale" priority="394">
      <colorScale>
        <cfvo type="min"/>
        <cfvo type="max"/>
        <color rgb="FFFCFCFF"/>
        <color rgb="FF63BE7B"/>
      </colorScale>
    </cfRule>
    <cfRule type="colorScale" priority="395">
      <colorScale>
        <cfvo type="min"/>
        <cfvo type="max"/>
        <color rgb="FFFCFCFF"/>
        <color rgb="FF63BE7B"/>
      </colorScale>
    </cfRule>
  </conditionalFormatting>
  <conditionalFormatting sqref="Q11:S11 E11:O11">
    <cfRule type="colorScale" priority="210">
      <colorScale>
        <cfvo type="min"/>
        <cfvo type="max"/>
        <color rgb="FFFCFCFF"/>
        <color rgb="FF63BE7B"/>
      </colorScale>
    </cfRule>
  </conditionalFormatting>
  <conditionalFormatting sqref="Q11:S11">
    <cfRule type="colorScale" priority="208">
      <colorScale>
        <cfvo type="min"/>
        <cfvo type="max"/>
        <color rgb="FFFCFCFF"/>
        <color rgb="FF63BE7B"/>
      </colorScale>
    </cfRule>
    <cfRule type="colorScale" priority="209">
      <colorScale>
        <cfvo type="min"/>
        <cfvo type="max"/>
        <color rgb="FFFCFCFF"/>
        <color rgb="FF63BE7B"/>
      </colorScale>
    </cfRule>
  </conditionalFormatting>
  <conditionalFormatting sqref="Q14:S14">
    <cfRule type="colorScale" priority="176">
      <colorScale>
        <cfvo type="min"/>
        <cfvo type="max"/>
        <color rgb="FFFCFCFF"/>
        <color rgb="FF63BE7B"/>
      </colorScale>
    </cfRule>
  </conditionalFormatting>
  <conditionalFormatting sqref="Q26:S26 Q14:S14 Q17 S17 R18 Q20:S20 Q32:S32 Q23:S23 I14:O14 E32 Q35:S35 E35 E17 J17:O17 E20:F20 L20:O20 M23:O23 E23:J23 E26:I26 M32:O32 M35:O35 M26:O26 Q29:S29 E29 H29:O29">
    <cfRule type="colorScale" priority="462">
      <colorScale>
        <cfvo type="min"/>
        <cfvo type="max"/>
        <color rgb="FFFCFCFF"/>
        <color rgb="FF63BE7B"/>
      </colorScale>
    </cfRule>
  </conditionalFormatting>
  <conditionalFormatting sqref="Q26:S26 Q14:S14 Q17 S17 R18 Q20:S20 Q32:S32 Q23:S23 Q35:S35 Q29:S29">
    <cfRule type="colorScale" priority="480">
      <colorScale>
        <cfvo type="min"/>
        <cfvo type="max"/>
        <color rgb="FFFCFCFF"/>
        <color rgb="FF63BE7B"/>
      </colorScale>
    </cfRule>
  </conditionalFormatting>
  <conditionalFormatting sqref="Q11:T11 D11:O11">
    <cfRule type="colorScale" priority="230">
      <colorScale>
        <cfvo type="min"/>
        <cfvo type="max"/>
        <color rgb="FFFCFCFF"/>
        <color rgb="FF63BE7B"/>
      </colorScale>
    </cfRule>
  </conditionalFormatting>
  <conditionalFormatting sqref="Q11:T11 E11:O11">
    <cfRule type="colorScale" priority="229">
      <colorScale>
        <cfvo type="min"/>
        <cfvo type="max"/>
        <color rgb="FFFCFCFF"/>
        <color rgb="FF63BE7B"/>
      </colorScale>
    </cfRule>
  </conditionalFormatting>
  <conditionalFormatting sqref="Q26:T26 Q14:T14 Q17 S17:T17 R18 Q20:T20 Q32:T32 Q23:T23 I14:O14 E32 Q35:T35 E35 E17 J17:O17 E20:F20 L20:O20 M23:O23 E23:J23 E26:I26 M32:O32 M35:O35 M26:O26 Q29:T29 E29 H29:O29">
    <cfRule type="colorScale" priority="489">
      <colorScale>
        <cfvo type="min"/>
        <cfvo type="max"/>
        <color rgb="FFFCFCFF"/>
        <color rgb="FF63BE7B"/>
      </colorScale>
    </cfRule>
    <cfRule type="colorScale" priority="507">
      <colorScale>
        <cfvo type="min"/>
        <cfvo type="max"/>
        <color rgb="FFFCFCFF"/>
        <color rgb="FF63BE7B"/>
      </colorScale>
    </cfRule>
  </conditionalFormatting>
  <conditionalFormatting sqref="R11:T11 E11:L11">
    <cfRule type="colorScale" priority="228">
      <colorScale>
        <cfvo type="min"/>
        <cfvo type="max"/>
        <color rgb="FFFCFCFF"/>
        <color rgb="FF63BE7B"/>
      </colorScale>
    </cfRule>
  </conditionalFormatting>
  <conditionalFormatting sqref="R26:T26 R14:T14 S17:T17 R18 R20:T20 R32:T32 R23:T23 I14:L14 E32 R35:T35 E35 E17 J17:L17 E20:F20 L20 E23:J23 E26:I26 R29:T29 E29">
    <cfRule type="colorScale" priority="525">
      <colorScale>
        <cfvo type="min"/>
        <cfvo type="max"/>
        <color rgb="FFFCFCFF"/>
        <color rgb="FF63BE7B"/>
      </colorScale>
    </cfRule>
  </conditionalFormatting>
  <conditionalFormatting sqref="S39:S40 E39:L40">
    <cfRule type="colorScale" priority="166">
      <colorScale>
        <cfvo type="min"/>
        <cfvo type="max"/>
        <color rgb="FFFCFCFF"/>
        <color rgb="FF63BE7B"/>
      </colorScale>
    </cfRule>
  </conditionalFormatting>
  <conditionalFormatting sqref="S17:T17 R18 I14:T14 E32 E35 E17 J17:Q17 E20:F20 L20:T20 M23:T23 E23:J23 E26:I26 M32:T32 M35:T35 M26:T26 E29 H29:T29">
    <cfRule type="colorScale" priority="423">
      <colorScale>
        <cfvo type="min"/>
        <cfvo type="max"/>
        <color rgb="FFFCFCFF"/>
        <color rgb="FF63BE7B"/>
      </colorScale>
    </cfRule>
  </conditionalFormatting>
  <conditionalFormatting sqref="S39:T39 S40 E39:L40">
    <cfRule type="colorScale" priority="167">
      <colorScale>
        <cfvo type="min"/>
        <cfvo type="max"/>
        <color rgb="FFFCFCFF"/>
        <color rgb="FF63BE7B"/>
      </colorScale>
    </cfRule>
  </conditionalFormatting>
  <conditionalFormatting sqref="T40">
    <cfRule type="containsText" dxfId="15" priority="160" stopIfTrue="1" operator="containsText" text="ERRO">
      <formula>NOT(ISERROR(SEARCH("ERRO",T40)))</formula>
    </cfRule>
    <cfRule type="containsText" dxfId="14" priority="161" stopIfTrue="1" operator="containsText" text="OK!">
      <formula>NOT(ISERROR(SEARCH("OK!",T40)))</formula>
    </cfRule>
    <cfRule type="iconSet" priority="162">
      <iconSet>
        <cfvo type="percent" val="0"/>
        <cfvo type="percent" val="33"/>
        <cfvo type="percent" val="67"/>
      </iconSet>
    </cfRule>
    <cfRule type="cellIs" dxfId="13" priority="163" stopIfTrue="1" operator="equal">
      <formula>"""OK!"""</formula>
    </cfRule>
    <cfRule type="cellIs" dxfId="12" priority="164" stopIfTrue="1" operator="equal">
      <formula>"""OK!"""</formula>
    </cfRule>
    <cfRule type="colorScale" priority="165">
      <colorScale>
        <cfvo type="min"/>
        <cfvo type="max"/>
        <color rgb="FFFFEF9C"/>
        <color rgb="FF63BE7B"/>
      </colorScale>
    </cfRule>
  </conditionalFormatting>
  <conditionalFormatting sqref="U11">
    <cfRule type="containsText" dxfId="11" priority="222" stopIfTrue="1" operator="containsText" text="ERRO">
      <formula>NOT(ISERROR(SEARCH("ERRO",U11)))</formula>
    </cfRule>
    <cfRule type="containsText" dxfId="10" priority="223" stopIfTrue="1" operator="containsText" text="OK!">
      <formula>NOT(ISERROR(SEARCH("OK!",U11)))</formula>
    </cfRule>
    <cfRule type="iconSet" priority="224">
      <iconSet>
        <cfvo type="percent" val="0"/>
        <cfvo type="percent" val="33"/>
        <cfvo type="percent" val="67"/>
      </iconSet>
    </cfRule>
    <cfRule type="cellIs" dxfId="9" priority="225" stopIfTrue="1" operator="equal">
      <formula>"""OK!"""</formula>
    </cfRule>
    <cfRule type="cellIs" dxfId="8" priority="226" stopIfTrue="1" operator="equal">
      <formula>"""OK!"""</formula>
    </cfRule>
    <cfRule type="colorScale" priority="227">
      <colorScale>
        <cfvo type="min"/>
        <cfvo type="max"/>
        <color rgb="FFFFEF9C"/>
        <color rgb="FF63BE7B"/>
      </colorScale>
    </cfRule>
  </conditionalFormatting>
  <conditionalFormatting sqref="U14 U17 U20 U23 U26 U29 U32 U35">
    <cfRule type="containsText" dxfId="7" priority="190" stopIfTrue="1" operator="containsText" text="ERRO">
      <formula>NOT(ISERROR(SEARCH("ERRO",U14)))</formula>
    </cfRule>
    <cfRule type="containsText" dxfId="6" priority="191" stopIfTrue="1" operator="containsText" text="OK!">
      <formula>NOT(ISERROR(SEARCH("OK!",U14)))</formula>
    </cfRule>
    <cfRule type="cellIs" dxfId="5" priority="193" stopIfTrue="1" operator="equal">
      <formula>"""OK!"""</formula>
    </cfRule>
    <cfRule type="cellIs" dxfId="4" priority="194" stopIfTrue="1" operator="equal">
      <formula>"""OK!"""</formula>
    </cfRule>
  </conditionalFormatting>
  <conditionalFormatting sqref="U26 U14 U17 U20 U32 U23 U35 U29">
    <cfRule type="iconSet" priority="543">
      <iconSet>
        <cfvo type="percent" val="0"/>
        <cfvo type="percent" val="33"/>
        <cfvo type="percent" val="67"/>
      </iconSet>
    </cfRule>
    <cfRule type="colorScale" priority="544">
      <colorScale>
        <cfvo type="min"/>
        <cfvo type="max"/>
        <color rgb="FFFFEF9C"/>
        <color rgb="FF63BE7B"/>
      </colorScale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8" firstPageNumber="20" fitToHeight="0" orientation="landscape" useFirstPageNumber="1" r:id="rId1"/>
  <headerFooter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EB242-BAF9-46EE-8F13-9F8D61BF0515}">
  <sheetPr>
    <tabColor theme="9" tint="0.79998168889431442"/>
  </sheetPr>
  <dimension ref="A1:L259"/>
  <sheetViews>
    <sheetView tabSelected="1" view="pageBreakPreview" topLeftCell="A229" zoomScaleNormal="100" zoomScaleSheetLayoutView="100" workbookViewId="0">
      <selection activeCell="H244" sqref="H244:I246"/>
    </sheetView>
  </sheetViews>
  <sheetFormatPr defaultRowHeight="15" x14ac:dyDescent="0.25"/>
  <cols>
    <col min="1" max="1" width="6.28515625" style="164" bestFit="1" customWidth="1"/>
    <col min="2" max="2" width="9.28515625" customWidth="1"/>
    <col min="3" max="3" width="29.7109375" customWidth="1"/>
    <col min="4" max="4" width="7.85546875" customWidth="1"/>
    <col min="5" max="5" width="7.140625" customWidth="1"/>
    <col min="6" max="6" width="9.42578125" customWidth="1"/>
    <col min="7" max="7" width="8.85546875" customWidth="1"/>
    <col min="8" max="9" width="7.140625" customWidth="1"/>
    <col min="10" max="10" width="12.42578125" customWidth="1"/>
    <col min="11" max="11" width="13.42578125" customWidth="1"/>
    <col min="12" max="12" width="10.7109375" bestFit="1" customWidth="1"/>
    <col min="13" max="81" width="8.85546875" customWidth="1"/>
    <col min="257" max="257" width="6.28515625" bestFit="1" customWidth="1"/>
    <col min="258" max="258" width="9.28515625" customWidth="1"/>
    <col min="259" max="259" width="29.7109375" customWidth="1"/>
    <col min="260" max="260" width="7.85546875" customWidth="1"/>
    <col min="261" max="261" width="7.140625" customWidth="1"/>
    <col min="262" max="262" width="9.42578125" customWidth="1"/>
    <col min="263" max="263" width="8.85546875" customWidth="1"/>
    <col min="264" max="265" width="7.140625" customWidth="1"/>
    <col min="266" max="266" width="12.42578125" customWidth="1"/>
    <col min="267" max="267" width="13.42578125" customWidth="1"/>
    <col min="268" max="337" width="8.85546875" customWidth="1"/>
    <col min="513" max="513" width="6.28515625" bestFit="1" customWidth="1"/>
    <col min="514" max="514" width="9.28515625" customWidth="1"/>
    <col min="515" max="515" width="29.7109375" customWidth="1"/>
    <col min="516" max="516" width="7.85546875" customWidth="1"/>
    <col min="517" max="517" width="7.140625" customWidth="1"/>
    <col min="518" max="518" width="9.42578125" customWidth="1"/>
    <col min="519" max="519" width="8.85546875" customWidth="1"/>
    <col min="520" max="521" width="7.140625" customWidth="1"/>
    <col min="522" max="522" width="12.42578125" customWidth="1"/>
    <col min="523" max="523" width="13.42578125" customWidth="1"/>
    <col min="524" max="593" width="8.85546875" customWidth="1"/>
    <col min="769" max="769" width="6.28515625" bestFit="1" customWidth="1"/>
    <col min="770" max="770" width="9.28515625" customWidth="1"/>
    <col min="771" max="771" width="29.7109375" customWidth="1"/>
    <col min="772" max="772" width="7.85546875" customWidth="1"/>
    <col min="773" max="773" width="7.140625" customWidth="1"/>
    <col min="774" max="774" width="9.42578125" customWidth="1"/>
    <col min="775" max="775" width="8.85546875" customWidth="1"/>
    <col min="776" max="777" width="7.140625" customWidth="1"/>
    <col min="778" max="778" width="12.42578125" customWidth="1"/>
    <col min="779" max="779" width="13.42578125" customWidth="1"/>
    <col min="780" max="849" width="8.85546875" customWidth="1"/>
    <col min="1025" max="1025" width="6.28515625" bestFit="1" customWidth="1"/>
    <col min="1026" max="1026" width="9.28515625" customWidth="1"/>
    <col min="1027" max="1027" width="29.7109375" customWidth="1"/>
    <col min="1028" max="1028" width="7.85546875" customWidth="1"/>
    <col min="1029" max="1029" width="7.140625" customWidth="1"/>
    <col min="1030" max="1030" width="9.42578125" customWidth="1"/>
    <col min="1031" max="1031" width="8.85546875" customWidth="1"/>
    <col min="1032" max="1033" width="7.140625" customWidth="1"/>
    <col min="1034" max="1034" width="12.42578125" customWidth="1"/>
    <col min="1035" max="1035" width="13.42578125" customWidth="1"/>
    <col min="1036" max="1105" width="8.85546875" customWidth="1"/>
    <col min="1281" max="1281" width="6.28515625" bestFit="1" customWidth="1"/>
    <col min="1282" max="1282" width="9.28515625" customWidth="1"/>
    <col min="1283" max="1283" width="29.7109375" customWidth="1"/>
    <col min="1284" max="1284" width="7.85546875" customWidth="1"/>
    <col min="1285" max="1285" width="7.140625" customWidth="1"/>
    <col min="1286" max="1286" width="9.42578125" customWidth="1"/>
    <col min="1287" max="1287" width="8.85546875" customWidth="1"/>
    <col min="1288" max="1289" width="7.140625" customWidth="1"/>
    <col min="1290" max="1290" width="12.42578125" customWidth="1"/>
    <col min="1291" max="1291" width="13.42578125" customWidth="1"/>
    <col min="1292" max="1361" width="8.85546875" customWidth="1"/>
    <col min="1537" max="1537" width="6.28515625" bestFit="1" customWidth="1"/>
    <col min="1538" max="1538" width="9.28515625" customWidth="1"/>
    <col min="1539" max="1539" width="29.7109375" customWidth="1"/>
    <col min="1540" max="1540" width="7.85546875" customWidth="1"/>
    <col min="1541" max="1541" width="7.140625" customWidth="1"/>
    <col min="1542" max="1542" width="9.42578125" customWidth="1"/>
    <col min="1543" max="1543" width="8.85546875" customWidth="1"/>
    <col min="1544" max="1545" width="7.140625" customWidth="1"/>
    <col min="1546" max="1546" width="12.42578125" customWidth="1"/>
    <col min="1547" max="1547" width="13.42578125" customWidth="1"/>
    <col min="1548" max="1617" width="8.85546875" customWidth="1"/>
    <col min="1793" max="1793" width="6.28515625" bestFit="1" customWidth="1"/>
    <col min="1794" max="1794" width="9.28515625" customWidth="1"/>
    <col min="1795" max="1795" width="29.7109375" customWidth="1"/>
    <col min="1796" max="1796" width="7.85546875" customWidth="1"/>
    <col min="1797" max="1797" width="7.140625" customWidth="1"/>
    <col min="1798" max="1798" width="9.42578125" customWidth="1"/>
    <col min="1799" max="1799" width="8.85546875" customWidth="1"/>
    <col min="1800" max="1801" width="7.140625" customWidth="1"/>
    <col min="1802" max="1802" width="12.42578125" customWidth="1"/>
    <col min="1803" max="1803" width="13.42578125" customWidth="1"/>
    <col min="1804" max="1873" width="8.85546875" customWidth="1"/>
    <col min="2049" max="2049" width="6.28515625" bestFit="1" customWidth="1"/>
    <col min="2050" max="2050" width="9.28515625" customWidth="1"/>
    <col min="2051" max="2051" width="29.7109375" customWidth="1"/>
    <col min="2052" max="2052" width="7.85546875" customWidth="1"/>
    <col min="2053" max="2053" width="7.140625" customWidth="1"/>
    <col min="2054" max="2054" width="9.42578125" customWidth="1"/>
    <col min="2055" max="2055" width="8.85546875" customWidth="1"/>
    <col min="2056" max="2057" width="7.140625" customWidth="1"/>
    <col min="2058" max="2058" width="12.42578125" customWidth="1"/>
    <col min="2059" max="2059" width="13.42578125" customWidth="1"/>
    <col min="2060" max="2129" width="8.85546875" customWidth="1"/>
    <col min="2305" max="2305" width="6.28515625" bestFit="1" customWidth="1"/>
    <col min="2306" max="2306" width="9.28515625" customWidth="1"/>
    <col min="2307" max="2307" width="29.7109375" customWidth="1"/>
    <col min="2308" max="2308" width="7.85546875" customWidth="1"/>
    <col min="2309" max="2309" width="7.140625" customWidth="1"/>
    <col min="2310" max="2310" width="9.42578125" customWidth="1"/>
    <col min="2311" max="2311" width="8.85546875" customWidth="1"/>
    <col min="2312" max="2313" width="7.140625" customWidth="1"/>
    <col min="2314" max="2314" width="12.42578125" customWidth="1"/>
    <col min="2315" max="2315" width="13.42578125" customWidth="1"/>
    <col min="2316" max="2385" width="8.85546875" customWidth="1"/>
    <col min="2561" max="2561" width="6.28515625" bestFit="1" customWidth="1"/>
    <col min="2562" max="2562" width="9.28515625" customWidth="1"/>
    <col min="2563" max="2563" width="29.7109375" customWidth="1"/>
    <col min="2564" max="2564" width="7.85546875" customWidth="1"/>
    <col min="2565" max="2565" width="7.140625" customWidth="1"/>
    <col min="2566" max="2566" width="9.42578125" customWidth="1"/>
    <col min="2567" max="2567" width="8.85546875" customWidth="1"/>
    <col min="2568" max="2569" width="7.140625" customWidth="1"/>
    <col min="2570" max="2570" width="12.42578125" customWidth="1"/>
    <col min="2571" max="2571" width="13.42578125" customWidth="1"/>
    <col min="2572" max="2641" width="8.85546875" customWidth="1"/>
    <col min="2817" max="2817" width="6.28515625" bestFit="1" customWidth="1"/>
    <col min="2818" max="2818" width="9.28515625" customWidth="1"/>
    <col min="2819" max="2819" width="29.7109375" customWidth="1"/>
    <col min="2820" max="2820" width="7.85546875" customWidth="1"/>
    <col min="2821" max="2821" width="7.140625" customWidth="1"/>
    <col min="2822" max="2822" width="9.42578125" customWidth="1"/>
    <col min="2823" max="2823" width="8.85546875" customWidth="1"/>
    <col min="2824" max="2825" width="7.140625" customWidth="1"/>
    <col min="2826" max="2826" width="12.42578125" customWidth="1"/>
    <col min="2827" max="2827" width="13.42578125" customWidth="1"/>
    <col min="2828" max="2897" width="8.85546875" customWidth="1"/>
    <col min="3073" max="3073" width="6.28515625" bestFit="1" customWidth="1"/>
    <col min="3074" max="3074" width="9.28515625" customWidth="1"/>
    <col min="3075" max="3075" width="29.7109375" customWidth="1"/>
    <col min="3076" max="3076" width="7.85546875" customWidth="1"/>
    <col min="3077" max="3077" width="7.140625" customWidth="1"/>
    <col min="3078" max="3078" width="9.42578125" customWidth="1"/>
    <col min="3079" max="3079" width="8.85546875" customWidth="1"/>
    <col min="3080" max="3081" width="7.140625" customWidth="1"/>
    <col min="3082" max="3082" width="12.42578125" customWidth="1"/>
    <col min="3083" max="3083" width="13.42578125" customWidth="1"/>
    <col min="3084" max="3153" width="8.85546875" customWidth="1"/>
    <col min="3329" max="3329" width="6.28515625" bestFit="1" customWidth="1"/>
    <col min="3330" max="3330" width="9.28515625" customWidth="1"/>
    <col min="3331" max="3331" width="29.7109375" customWidth="1"/>
    <col min="3332" max="3332" width="7.85546875" customWidth="1"/>
    <col min="3333" max="3333" width="7.140625" customWidth="1"/>
    <col min="3334" max="3334" width="9.42578125" customWidth="1"/>
    <col min="3335" max="3335" width="8.85546875" customWidth="1"/>
    <col min="3336" max="3337" width="7.140625" customWidth="1"/>
    <col min="3338" max="3338" width="12.42578125" customWidth="1"/>
    <col min="3339" max="3339" width="13.42578125" customWidth="1"/>
    <col min="3340" max="3409" width="8.85546875" customWidth="1"/>
    <col min="3585" max="3585" width="6.28515625" bestFit="1" customWidth="1"/>
    <col min="3586" max="3586" width="9.28515625" customWidth="1"/>
    <col min="3587" max="3587" width="29.7109375" customWidth="1"/>
    <col min="3588" max="3588" width="7.85546875" customWidth="1"/>
    <col min="3589" max="3589" width="7.140625" customWidth="1"/>
    <col min="3590" max="3590" width="9.42578125" customWidth="1"/>
    <col min="3591" max="3591" width="8.85546875" customWidth="1"/>
    <col min="3592" max="3593" width="7.140625" customWidth="1"/>
    <col min="3594" max="3594" width="12.42578125" customWidth="1"/>
    <col min="3595" max="3595" width="13.42578125" customWidth="1"/>
    <col min="3596" max="3665" width="8.85546875" customWidth="1"/>
    <col min="3841" max="3841" width="6.28515625" bestFit="1" customWidth="1"/>
    <col min="3842" max="3842" width="9.28515625" customWidth="1"/>
    <col min="3843" max="3843" width="29.7109375" customWidth="1"/>
    <col min="3844" max="3844" width="7.85546875" customWidth="1"/>
    <col min="3845" max="3845" width="7.140625" customWidth="1"/>
    <col min="3846" max="3846" width="9.42578125" customWidth="1"/>
    <col min="3847" max="3847" width="8.85546875" customWidth="1"/>
    <col min="3848" max="3849" width="7.140625" customWidth="1"/>
    <col min="3850" max="3850" width="12.42578125" customWidth="1"/>
    <col min="3851" max="3851" width="13.42578125" customWidth="1"/>
    <col min="3852" max="3921" width="8.85546875" customWidth="1"/>
    <col min="4097" max="4097" width="6.28515625" bestFit="1" customWidth="1"/>
    <col min="4098" max="4098" width="9.28515625" customWidth="1"/>
    <col min="4099" max="4099" width="29.7109375" customWidth="1"/>
    <col min="4100" max="4100" width="7.85546875" customWidth="1"/>
    <col min="4101" max="4101" width="7.140625" customWidth="1"/>
    <col min="4102" max="4102" width="9.42578125" customWidth="1"/>
    <col min="4103" max="4103" width="8.85546875" customWidth="1"/>
    <col min="4104" max="4105" width="7.140625" customWidth="1"/>
    <col min="4106" max="4106" width="12.42578125" customWidth="1"/>
    <col min="4107" max="4107" width="13.42578125" customWidth="1"/>
    <col min="4108" max="4177" width="8.85546875" customWidth="1"/>
    <col min="4353" max="4353" width="6.28515625" bestFit="1" customWidth="1"/>
    <col min="4354" max="4354" width="9.28515625" customWidth="1"/>
    <col min="4355" max="4355" width="29.7109375" customWidth="1"/>
    <col min="4356" max="4356" width="7.85546875" customWidth="1"/>
    <col min="4357" max="4357" width="7.140625" customWidth="1"/>
    <col min="4358" max="4358" width="9.42578125" customWidth="1"/>
    <col min="4359" max="4359" width="8.85546875" customWidth="1"/>
    <col min="4360" max="4361" width="7.140625" customWidth="1"/>
    <col min="4362" max="4362" width="12.42578125" customWidth="1"/>
    <col min="4363" max="4363" width="13.42578125" customWidth="1"/>
    <col min="4364" max="4433" width="8.85546875" customWidth="1"/>
    <col min="4609" max="4609" width="6.28515625" bestFit="1" customWidth="1"/>
    <col min="4610" max="4610" width="9.28515625" customWidth="1"/>
    <col min="4611" max="4611" width="29.7109375" customWidth="1"/>
    <col min="4612" max="4612" width="7.85546875" customWidth="1"/>
    <col min="4613" max="4613" width="7.140625" customWidth="1"/>
    <col min="4614" max="4614" width="9.42578125" customWidth="1"/>
    <col min="4615" max="4615" width="8.85546875" customWidth="1"/>
    <col min="4616" max="4617" width="7.140625" customWidth="1"/>
    <col min="4618" max="4618" width="12.42578125" customWidth="1"/>
    <col min="4619" max="4619" width="13.42578125" customWidth="1"/>
    <col min="4620" max="4689" width="8.85546875" customWidth="1"/>
    <col min="4865" max="4865" width="6.28515625" bestFit="1" customWidth="1"/>
    <col min="4866" max="4866" width="9.28515625" customWidth="1"/>
    <col min="4867" max="4867" width="29.7109375" customWidth="1"/>
    <col min="4868" max="4868" width="7.85546875" customWidth="1"/>
    <col min="4869" max="4869" width="7.140625" customWidth="1"/>
    <col min="4870" max="4870" width="9.42578125" customWidth="1"/>
    <col min="4871" max="4871" width="8.85546875" customWidth="1"/>
    <col min="4872" max="4873" width="7.140625" customWidth="1"/>
    <col min="4874" max="4874" width="12.42578125" customWidth="1"/>
    <col min="4875" max="4875" width="13.42578125" customWidth="1"/>
    <col min="4876" max="4945" width="8.85546875" customWidth="1"/>
    <col min="5121" max="5121" width="6.28515625" bestFit="1" customWidth="1"/>
    <col min="5122" max="5122" width="9.28515625" customWidth="1"/>
    <col min="5123" max="5123" width="29.7109375" customWidth="1"/>
    <col min="5124" max="5124" width="7.85546875" customWidth="1"/>
    <col min="5125" max="5125" width="7.140625" customWidth="1"/>
    <col min="5126" max="5126" width="9.42578125" customWidth="1"/>
    <col min="5127" max="5127" width="8.85546875" customWidth="1"/>
    <col min="5128" max="5129" width="7.140625" customWidth="1"/>
    <col min="5130" max="5130" width="12.42578125" customWidth="1"/>
    <col min="5131" max="5131" width="13.42578125" customWidth="1"/>
    <col min="5132" max="5201" width="8.85546875" customWidth="1"/>
    <col min="5377" max="5377" width="6.28515625" bestFit="1" customWidth="1"/>
    <col min="5378" max="5378" width="9.28515625" customWidth="1"/>
    <col min="5379" max="5379" width="29.7109375" customWidth="1"/>
    <col min="5380" max="5380" width="7.85546875" customWidth="1"/>
    <col min="5381" max="5381" width="7.140625" customWidth="1"/>
    <col min="5382" max="5382" width="9.42578125" customWidth="1"/>
    <col min="5383" max="5383" width="8.85546875" customWidth="1"/>
    <col min="5384" max="5385" width="7.140625" customWidth="1"/>
    <col min="5386" max="5386" width="12.42578125" customWidth="1"/>
    <col min="5387" max="5387" width="13.42578125" customWidth="1"/>
    <col min="5388" max="5457" width="8.85546875" customWidth="1"/>
    <col min="5633" max="5633" width="6.28515625" bestFit="1" customWidth="1"/>
    <col min="5634" max="5634" width="9.28515625" customWidth="1"/>
    <col min="5635" max="5635" width="29.7109375" customWidth="1"/>
    <col min="5636" max="5636" width="7.85546875" customWidth="1"/>
    <col min="5637" max="5637" width="7.140625" customWidth="1"/>
    <col min="5638" max="5638" width="9.42578125" customWidth="1"/>
    <col min="5639" max="5639" width="8.85546875" customWidth="1"/>
    <col min="5640" max="5641" width="7.140625" customWidth="1"/>
    <col min="5642" max="5642" width="12.42578125" customWidth="1"/>
    <col min="5643" max="5643" width="13.42578125" customWidth="1"/>
    <col min="5644" max="5713" width="8.85546875" customWidth="1"/>
    <col min="5889" max="5889" width="6.28515625" bestFit="1" customWidth="1"/>
    <col min="5890" max="5890" width="9.28515625" customWidth="1"/>
    <col min="5891" max="5891" width="29.7109375" customWidth="1"/>
    <col min="5892" max="5892" width="7.85546875" customWidth="1"/>
    <col min="5893" max="5893" width="7.140625" customWidth="1"/>
    <col min="5894" max="5894" width="9.42578125" customWidth="1"/>
    <col min="5895" max="5895" width="8.85546875" customWidth="1"/>
    <col min="5896" max="5897" width="7.140625" customWidth="1"/>
    <col min="5898" max="5898" width="12.42578125" customWidth="1"/>
    <col min="5899" max="5899" width="13.42578125" customWidth="1"/>
    <col min="5900" max="5969" width="8.85546875" customWidth="1"/>
    <col min="6145" max="6145" width="6.28515625" bestFit="1" customWidth="1"/>
    <col min="6146" max="6146" width="9.28515625" customWidth="1"/>
    <col min="6147" max="6147" width="29.7109375" customWidth="1"/>
    <col min="6148" max="6148" width="7.85546875" customWidth="1"/>
    <col min="6149" max="6149" width="7.140625" customWidth="1"/>
    <col min="6150" max="6150" width="9.42578125" customWidth="1"/>
    <col min="6151" max="6151" width="8.85546875" customWidth="1"/>
    <col min="6152" max="6153" width="7.140625" customWidth="1"/>
    <col min="6154" max="6154" width="12.42578125" customWidth="1"/>
    <col min="6155" max="6155" width="13.42578125" customWidth="1"/>
    <col min="6156" max="6225" width="8.85546875" customWidth="1"/>
    <col min="6401" max="6401" width="6.28515625" bestFit="1" customWidth="1"/>
    <col min="6402" max="6402" width="9.28515625" customWidth="1"/>
    <col min="6403" max="6403" width="29.7109375" customWidth="1"/>
    <col min="6404" max="6404" width="7.85546875" customWidth="1"/>
    <col min="6405" max="6405" width="7.140625" customWidth="1"/>
    <col min="6406" max="6406" width="9.42578125" customWidth="1"/>
    <col min="6407" max="6407" width="8.85546875" customWidth="1"/>
    <col min="6408" max="6409" width="7.140625" customWidth="1"/>
    <col min="6410" max="6410" width="12.42578125" customWidth="1"/>
    <col min="6411" max="6411" width="13.42578125" customWidth="1"/>
    <col min="6412" max="6481" width="8.85546875" customWidth="1"/>
    <col min="6657" max="6657" width="6.28515625" bestFit="1" customWidth="1"/>
    <col min="6658" max="6658" width="9.28515625" customWidth="1"/>
    <col min="6659" max="6659" width="29.7109375" customWidth="1"/>
    <col min="6660" max="6660" width="7.85546875" customWidth="1"/>
    <col min="6661" max="6661" width="7.140625" customWidth="1"/>
    <col min="6662" max="6662" width="9.42578125" customWidth="1"/>
    <col min="6663" max="6663" width="8.85546875" customWidth="1"/>
    <col min="6664" max="6665" width="7.140625" customWidth="1"/>
    <col min="6666" max="6666" width="12.42578125" customWidth="1"/>
    <col min="6667" max="6667" width="13.42578125" customWidth="1"/>
    <col min="6668" max="6737" width="8.85546875" customWidth="1"/>
    <col min="6913" max="6913" width="6.28515625" bestFit="1" customWidth="1"/>
    <col min="6914" max="6914" width="9.28515625" customWidth="1"/>
    <col min="6915" max="6915" width="29.7109375" customWidth="1"/>
    <col min="6916" max="6916" width="7.85546875" customWidth="1"/>
    <col min="6917" max="6917" width="7.140625" customWidth="1"/>
    <col min="6918" max="6918" width="9.42578125" customWidth="1"/>
    <col min="6919" max="6919" width="8.85546875" customWidth="1"/>
    <col min="6920" max="6921" width="7.140625" customWidth="1"/>
    <col min="6922" max="6922" width="12.42578125" customWidth="1"/>
    <col min="6923" max="6923" width="13.42578125" customWidth="1"/>
    <col min="6924" max="6993" width="8.85546875" customWidth="1"/>
    <col min="7169" max="7169" width="6.28515625" bestFit="1" customWidth="1"/>
    <col min="7170" max="7170" width="9.28515625" customWidth="1"/>
    <col min="7171" max="7171" width="29.7109375" customWidth="1"/>
    <col min="7172" max="7172" width="7.85546875" customWidth="1"/>
    <col min="7173" max="7173" width="7.140625" customWidth="1"/>
    <col min="7174" max="7174" width="9.42578125" customWidth="1"/>
    <col min="7175" max="7175" width="8.85546875" customWidth="1"/>
    <col min="7176" max="7177" width="7.140625" customWidth="1"/>
    <col min="7178" max="7178" width="12.42578125" customWidth="1"/>
    <col min="7179" max="7179" width="13.42578125" customWidth="1"/>
    <col min="7180" max="7249" width="8.85546875" customWidth="1"/>
    <col min="7425" max="7425" width="6.28515625" bestFit="1" customWidth="1"/>
    <col min="7426" max="7426" width="9.28515625" customWidth="1"/>
    <col min="7427" max="7427" width="29.7109375" customWidth="1"/>
    <col min="7428" max="7428" width="7.85546875" customWidth="1"/>
    <col min="7429" max="7429" width="7.140625" customWidth="1"/>
    <col min="7430" max="7430" width="9.42578125" customWidth="1"/>
    <col min="7431" max="7431" width="8.85546875" customWidth="1"/>
    <col min="7432" max="7433" width="7.140625" customWidth="1"/>
    <col min="7434" max="7434" width="12.42578125" customWidth="1"/>
    <col min="7435" max="7435" width="13.42578125" customWidth="1"/>
    <col min="7436" max="7505" width="8.85546875" customWidth="1"/>
    <col min="7681" max="7681" width="6.28515625" bestFit="1" customWidth="1"/>
    <col min="7682" max="7682" width="9.28515625" customWidth="1"/>
    <col min="7683" max="7683" width="29.7109375" customWidth="1"/>
    <col min="7684" max="7684" width="7.85546875" customWidth="1"/>
    <col min="7685" max="7685" width="7.140625" customWidth="1"/>
    <col min="7686" max="7686" width="9.42578125" customWidth="1"/>
    <col min="7687" max="7687" width="8.85546875" customWidth="1"/>
    <col min="7688" max="7689" width="7.140625" customWidth="1"/>
    <col min="7690" max="7690" width="12.42578125" customWidth="1"/>
    <col min="7691" max="7691" width="13.42578125" customWidth="1"/>
    <col min="7692" max="7761" width="8.85546875" customWidth="1"/>
    <col min="7937" max="7937" width="6.28515625" bestFit="1" customWidth="1"/>
    <col min="7938" max="7938" width="9.28515625" customWidth="1"/>
    <col min="7939" max="7939" width="29.7109375" customWidth="1"/>
    <col min="7940" max="7940" width="7.85546875" customWidth="1"/>
    <col min="7941" max="7941" width="7.140625" customWidth="1"/>
    <col min="7942" max="7942" width="9.42578125" customWidth="1"/>
    <col min="7943" max="7943" width="8.85546875" customWidth="1"/>
    <col min="7944" max="7945" width="7.140625" customWidth="1"/>
    <col min="7946" max="7946" width="12.42578125" customWidth="1"/>
    <col min="7947" max="7947" width="13.42578125" customWidth="1"/>
    <col min="7948" max="8017" width="8.85546875" customWidth="1"/>
    <col min="8193" max="8193" width="6.28515625" bestFit="1" customWidth="1"/>
    <col min="8194" max="8194" width="9.28515625" customWidth="1"/>
    <col min="8195" max="8195" width="29.7109375" customWidth="1"/>
    <col min="8196" max="8196" width="7.85546875" customWidth="1"/>
    <col min="8197" max="8197" width="7.140625" customWidth="1"/>
    <col min="8198" max="8198" width="9.42578125" customWidth="1"/>
    <col min="8199" max="8199" width="8.85546875" customWidth="1"/>
    <col min="8200" max="8201" width="7.140625" customWidth="1"/>
    <col min="8202" max="8202" width="12.42578125" customWidth="1"/>
    <col min="8203" max="8203" width="13.42578125" customWidth="1"/>
    <col min="8204" max="8273" width="8.85546875" customWidth="1"/>
    <col min="8449" max="8449" width="6.28515625" bestFit="1" customWidth="1"/>
    <col min="8450" max="8450" width="9.28515625" customWidth="1"/>
    <col min="8451" max="8451" width="29.7109375" customWidth="1"/>
    <col min="8452" max="8452" width="7.85546875" customWidth="1"/>
    <col min="8453" max="8453" width="7.140625" customWidth="1"/>
    <col min="8454" max="8454" width="9.42578125" customWidth="1"/>
    <col min="8455" max="8455" width="8.85546875" customWidth="1"/>
    <col min="8456" max="8457" width="7.140625" customWidth="1"/>
    <col min="8458" max="8458" width="12.42578125" customWidth="1"/>
    <col min="8459" max="8459" width="13.42578125" customWidth="1"/>
    <col min="8460" max="8529" width="8.85546875" customWidth="1"/>
    <col min="8705" max="8705" width="6.28515625" bestFit="1" customWidth="1"/>
    <col min="8706" max="8706" width="9.28515625" customWidth="1"/>
    <col min="8707" max="8707" width="29.7109375" customWidth="1"/>
    <col min="8708" max="8708" width="7.85546875" customWidth="1"/>
    <col min="8709" max="8709" width="7.140625" customWidth="1"/>
    <col min="8710" max="8710" width="9.42578125" customWidth="1"/>
    <col min="8711" max="8711" width="8.85546875" customWidth="1"/>
    <col min="8712" max="8713" width="7.140625" customWidth="1"/>
    <col min="8714" max="8714" width="12.42578125" customWidth="1"/>
    <col min="8715" max="8715" width="13.42578125" customWidth="1"/>
    <col min="8716" max="8785" width="8.85546875" customWidth="1"/>
    <col min="8961" max="8961" width="6.28515625" bestFit="1" customWidth="1"/>
    <col min="8962" max="8962" width="9.28515625" customWidth="1"/>
    <col min="8963" max="8963" width="29.7109375" customWidth="1"/>
    <col min="8964" max="8964" width="7.85546875" customWidth="1"/>
    <col min="8965" max="8965" width="7.140625" customWidth="1"/>
    <col min="8966" max="8966" width="9.42578125" customWidth="1"/>
    <col min="8967" max="8967" width="8.85546875" customWidth="1"/>
    <col min="8968" max="8969" width="7.140625" customWidth="1"/>
    <col min="8970" max="8970" width="12.42578125" customWidth="1"/>
    <col min="8971" max="8971" width="13.42578125" customWidth="1"/>
    <col min="8972" max="9041" width="8.85546875" customWidth="1"/>
    <col min="9217" max="9217" width="6.28515625" bestFit="1" customWidth="1"/>
    <col min="9218" max="9218" width="9.28515625" customWidth="1"/>
    <col min="9219" max="9219" width="29.7109375" customWidth="1"/>
    <col min="9220" max="9220" width="7.85546875" customWidth="1"/>
    <col min="9221" max="9221" width="7.140625" customWidth="1"/>
    <col min="9222" max="9222" width="9.42578125" customWidth="1"/>
    <col min="9223" max="9223" width="8.85546875" customWidth="1"/>
    <col min="9224" max="9225" width="7.140625" customWidth="1"/>
    <col min="9226" max="9226" width="12.42578125" customWidth="1"/>
    <col min="9227" max="9227" width="13.42578125" customWidth="1"/>
    <col min="9228" max="9297" width="8.85546875" customWidth="1"/>
    <col min="9473" max="9473" width="6.28515625" bestFit="1" customWidth="1"/>
    <col min="9474" max="9474" width="9.28515625" customWidth="1"/>
    <col min="9475" max="9475" width="29.7109375" customWidth="1"/>
    <col min="9476" max="9476" width="7.85546875" customWidth="1"/>
    <col min="9477" max="9477" width="7.140625" customWidth="1"/>
    <col min="9478" max="9478" width="9.42578125" customWidth="1"/>
    <col min="9479" max="9479" width="8.85546875" customWidth="1"/>
    <col min="9480" max="9481" width="7.140625" customWidth="1"/>
    <col min="9482" max="9482" width="12.42578125" customWidth="1"/>
    <col min="9483" max="9483" width="13.42578125" customWidth="1"/>
    <col min="9484" max="9553" width="8.85546875" customWidth="1"/>
    <col min="9729" max="9729" width="6.28515625" bestFit="1" customWidth="1"/>
    <col min="9730" max="9730" width="9.28515625" customWidth="1"/>
    <col min="9731" max="9731" width="29.7109375" customWidth="1"/>
    <col min="9732" max="9732" width="7.85546875" customWidth="1"/>
    <col min="9733" max="9733" width="7.140625" customWidth="1"/>
    <col min="9734" max="9734" width="9.42578125" customWidth="1"/>
    <col min="9735" max="9735" width="8.85546875" customWidth="1"/>
    <col min="9736" max="9737" width="7.140625" customWidth="1"/>
    <col min="9738" max="9738" width="12.42578125" customWidth="1"/>
    <col min="9739" max="9739" width="13.42578125" customWidth="1"/>
    <col min="9740" max="9809" width="8.85546875" customWidth="1"/>
    <col min="9985" max="9985" width="6.28515625" bestFit="1" customWidth="1"/>
    <col min="9986" max="9986" width="9.28515625" customWidth="1"/>
    <col min="9987" max="9987" width="29.7109375" customWidth="1"/>
    <col min="9988" max="9988" width="7.85546875" customWidth="1"/>
    <col min="9989" max="9989" width="7.140625" customWidth="1"/>
    <col min="9990" max="9990" width="9.42578125" customWidth="1"/>
    <col min="9991" max="9991" width="8.85546875" customWidth="1"/>
    <col min="9992" max="9993" width="7.140625" customWidth="1"/>
    <col min="9994" max="9994" width="12.42578125" customWidth="1"/>
    <col min="9995" max="9995" width="13.42578125" customWidth="1"/>
    <col min="9996" max="10065" width="8.85546875" customWidth="1"/>
    <col min="10241" max="10241" width="6.28515625" bestFit="1" customWidth="1"/>
    <col min="10242" max="10242" width="9.28515625" customWidth="1"/>
    <col min="10243" max="10243" width="29.7109375" customWidth="1"/>
    <col min="10244" max="10244" width="7.85546875" customWidth="1"/>
    <col min="10245" max="10245" width="7.140625" customWidth="1"/>
    <col min="10246" max="10246" width="9.42578125" customWidth="1"/>
    <col min="10247" max="10247" width="8.85546875" customWidth="1"/>
    <col min="10248" max="10249" width="7.140625" customWidth="1"/>
    <col min="10250" max="10250" width="12.42578125" customWidth="1"/>
    <col min="10251" max="10251" width="13.42578125" customWidth="1"/>
    <col min="10252" max="10321" width="8.85546875" customWidth="1"/>
    <col min="10497" max="10497" width="6.28515625" bestFit="1" customWidth="1"/>
    <col min="10498" max="10498" width="9.28515625" customWidth="1"/>
    <col min="10499" max="10499" width="29.7109375" customWidth="1"/>
    <col min="10500" max="10500" width="7.85546875" customWidth="1"/>
    <col min="10501" max="10501" width="7.140625" customWidth="1"/>
    <col min="10502" max="10502" width="9.42578125" customWidth="1"/>
    <col min="10503" max="10503" width="8.85546875" customWidth="1"/>
    <col min="10504" max="10505" width="7.140625" customWidth="1"/>
    <col min="10506" max="10506" width="12.42578125" customWidth="1"/>
    <col min="10507" max="10507" width="13.42578125" customWidth="1"/>
    <col min="10508" max="10577" width="8.85546875" customWidth="1"/>
    <col min="10753" max="10753" width="6.28515625" bestFit="1" customWidth="1"/>
    <col min="10754" max="10754" width="9.28515625" customWidth="1"/>
    <col min="10755" max="10755" width="29.7109375" customWidth="1"/>
    <col min="10756" max="10756" width="7.85546875" customWidth="1"/>
    <col min="10757" max="10757" width="7.140625" customWidth="1"/>
    <col min="10758" max="10758" width="9.42578125" customWidth="1"/>
    <col min="10759" max="10759" width="8.85546875" customWidth="1"/>
    <col min="10760" max="10761" width="7.140625" customWidth="1"/>
    <col min="10762" max="10762" width="12.42578125" customWidth="1"/>
    <col min="10763" max="10763" width="13.42578125" customWidth="1"/>
    <col min="10764" max="10833" width="8.85546875" customWidth="1"/>
    <col min="11009" max="11009" width="6.28515625" bestFit="1" customWidth="1"/>
    <col min="11010" max="11010" width="9.28515625" customWidth="1"/>
    <col min="11011" max="11011" width="29.7109375" customWidth="1"/>
    <col min="11012" max="11012" width="7.85546875" customWidth="1"/>
    <col min="11013" max="11013" width="7.140625" customWidth="1"/>
    <col min="11014" max="11014" width="9.42578125" customWidth="1"/>
    <col min="11015" max="11015" width="8.85546875" customWidth="1"/>
    <col min="11016" max="11017" width="7.140625" customWidth="1"/>
    <col min="11018" max="11018" width="12.42578125" customWidth="1"/>
    <col min="11019" max="11019" width="13.42578125" customWidth="1"/>
    <col min="11020" max="11089" width="8.85546875" customWidth="1"/>
    <col min="11265" max="11265" width="6.28515625" bestFit="1" customWidth="1"/>
    <col min="11266" max="11266" width="9.28515625" customWidth="1"/>
    <col min="11267" max="11267" width="29.7109375" customWidth="1"/>
    <col min="11268" max="11268" width="7.85546875" customWidth="1"/>
    <col min="11269" max="11269" width="7.140625" customWidth="1"/>
    <col min="11270" max="11270" width="9.42578125" customWidth="1"/>
    <col min="11271" max="11271" width="8.85546875" customWidth="1"/>
    <col min="11272" max="11273" width="7.140625" customWidth="1"/>
    <col min="11274" max="11274" width="12.42578125" customWidth="1"/>
    <col min="11275" max="11275" width="13.42578125" customWidth="1"/>
    <col min="11276" max="11345" width="8.85546875" customWidth="1"/>
    <col min="11521" max="11521" width="6.28515625" bestFit="1" customWidth="1"/>
    <col min="11522" max="11522" width="9.28515625" customWidth="1"/>
    <col min="11523" max="11523" width="29.7109375" customWidth="1"/>
    <col min="11524" max="11524" width="7.85546875" customWidth="1"/>
    <col min="11525" max="11525" width="7.140625" customWidth="1"/>
    <col min="11526" max="11526" width="9.42578125" customWidth="1"/>
    <col min="11527" max="11527" width="8.85546875" customWidth="1"/>
    <col min="11528" max="11529" width="7.140625" customWidth="1"/>
    <col min="11530" max="11530" width="12.42578125" customWidth="1"/>
    <col min="11531" max="11531" width="13.42578125" customWidth="1"/>
    <col min="11532" max="11601" width="8.85546875" customWidth="1"/>
    <col min="11777" max="11777" width="6.28515625" bestFit="1" customWidth="1"/>
    <col min="11778" max="11778" width="9.28515625" customWidth="1"/>
    <col min="11779" max="11779" width="29.7109375" customWidth="1"/>
    <col min="11780" max="11780" width="7.85546875" customWidth="1"/>
    <col min="11781" max="11781" width="7.140625" customWidth="1"/>
    <col min="11782" max="11782" width="9.42578125" customWidth="1"/>
    <col min="11783" max="11783" width="8.85546875" customWidth="1"/>
    <col min="11784" max="11785" width="7.140625" customWidth="1"/>
    <col min="11786" max="11786" width="12.42578125" customWidth="1"/>
    <col min="11787" max="11787" width="13.42578125" customWidth="1"/>
    <col min="11788" max="11857" width="8.85546875" customWidth="1"/>
    <col min="12033" max="12033" width="6.28515625" bestFit="1" customWidth="1"/>
    <col min="12034" max="12034" width="9.28515625" customWidth="1"/>
    <col min="12035" max="12035" width="29.7109375" customWidth="1"/>
    <col min="12036" max="12036" width="7.85546875" customWidth="1"/>
    <col min="12037" max="12037" width="7.140625" customWidth="1"/>
    <col min="12038" max="12038" width="9.42578125" customWidth="1"/>
    <col min="12039" max="12039" width="8.85546875" customWidth="1"/>
    <col min="12040" max="12041" width="7.140625" customWidth="1"/>
    <col min="12042" max="12042" width="12.42578125" customWidth="1"/>
    <col min="12043" max="12043" width="13.42578125" customWidth="1"/>
    <col min="12044" max="12113" width="8.85546875" customWidth="1"/>
    <col min="12289" max="12289" width="6.28515625" bestFit="1" customWidth="1"/>
    <col min="12290" max="12290" width="9.28515625" customWidth="1"/>
    <col min="12291" max="12291" width="29.7109375" customWidth="1"/>
    <col min="12292" max="12292" width="7.85546875" customWidth="1"/>
    <col min="12293" max="12293" width="7.140625" customWidth="1"/>
    <col min="12294" max="12294" width="9.42578125" customWidth="1"/>
    <col min="12295" max="12295" width="8.85546875" customWidth="1"/>
    <col min="12296" max="12297" width="7.140625" customWidth="1"/>
    <col min="12298" max="12298" width="12.42578125" customWidth="1"/>
    <col min="12299" max="12299" width="13.42578125" customWidth="1"/>
    <col min="12300" max="12369" width="8.85546875" customWidth="1"/>
    <col min="12545" max="12545" width="6.28515625" bestFit="1" customWidth="1"/>
    <col min="12546" max="12546" width="9.28515625" customWidth="1"/>
    <col min="12547" max="12547" width="29.7109375" customWidth="1"/>
    <col min="12548" max="12548" width="7.85546875" customWidth="1"/>
    <col min="12549" max="12549" width="7.140625" customWidth="1"/>
    <col min="12550" max="12550" width="9.42578125" customWidth="1"/>
    <col min="12551" max="12551" width="8.85546875" customWidth="1"/>
    <col min="12552" max="12553" width="7.140625" customWidth="1"/>
    <col min="12554" max="12554" width="12.42578125" customWidth="1"/>
    <col min="12555" max="12555" width="13.42578125" customWidth="1"/>
    <col min="12556" max="12625" width="8.85546875" customWidth="1"/>
    <col min="12801" max="12801" width="6.28515625" bestFit="1" customWidth="1"/>
    <col min="12802" max="12802" width="9.28515625" customWidth="1"/>
    <col min="12803" max="12803" width="29.7109375" customWidth="1"/>
    <col min="12804" max="12804" width="7.85546875" customWidth="1"/>
    <col min="12805" max="12805" width="7.140625" customWidth="1"/>
    <col min="12806" max="12806" width="9.42578125" customWidth="1"/>
    <col min="12807" max="12807" width="8.85546875" customWidth="1"/>
    <col min="12808" max="12809" width="7.140625" customWidth="1"/>
    <col min="12810" max="12810" width="12.42578125" customWidth="1"/>
    <col min="12811" max="12811" width="13.42578125" customWidth="1"/>
    <col min="12812" max="12881" width="8.85546875" customWidth="1"/>
    <col min="13057" max="13057" width="6.28515625" bestFit="1" customWidth="1"/>
    <col min="13058" max="13058" width="9.28515625" customWidth="1"/>
    <col min="13059" max="13059" width="29.7109375" customWidth="1"/>
    <col min="13060" max="13060" width="7.85546875" customWidth="1"/>
    <col min="13061" max="13061" width="7.140625" customWidth="1"/>
    <col min="13062" max="13062" width="9.42578125" customWidth="1"/>
    <col min="13063" max="13063" width="8.85546875" customWidth="1"/>
    <col min="13064" max="13065" width="7.140625" customWidth="1"/>
    <col min="13066" max="13066" width="12.42578125" customWidth="1"/>
    <col min="13067" max="13067" width="13.42578125" customWidth="1"/>
    <col min="13068" max="13137" width="8.85546875" customWidth="1"/>
    <col min="13313" max="13313" width="6.28515625" bestFit="1" customWidth="1"/>
    <col min="13314" max="13314" width="9.28515625" customWidth="1"/>
    <col min="13315" max="13315" width="29.7109375" customWidth="1"/>
    <col min="13316" max="13316" width="7.85546875" customWidth="1"/>
    <col min="13317" max="13317" width="7.140625" customWidth="1"/>
    <col min="13318" max="13318" width="9.42578125" customWidth="1"/>
    <col min="13319" max="13319" width="8.85546875" customWidth="1"/>
    <col min="13320" max="13321" width="7.140625" customWidth="1"/>
    <col min="13322" max="13322" width="12.42578125" customWidth="1"/>
    <col min="13323" max="13323" width="13.42578125" customWidth="1"/>
    <col min="13324" max="13393" width="8.85546875" customWidth="1"/>
    <col min="13569" max="13569" width="6.28515625" bestFit="1" customWidth="1"/>
    <col min="13570" max="13570" width="9.28515625" customWidth="1"/>
    <col min="13571" max="13571" width="29.7109375" customWidth="1"/>
    <col min="13572" max="13572" width="7.85546875" customWidth="1"/>
    <col min="13573" max="13573" width="7.140625" customWidth="1"/>
    <col min="13574" max="13574" width="9.42578125" customWidth="1"/>
    <col min="13575" max="13575" width="8.85546875" customWidth="1"/>
    <col min="13576" max="13577" width="7.140625" customWidth="1"/>
    <col min="13578" max="13578" width="12.42578125" customWidth="1"/>
    <col min="13579" max="13579" width="13.42578125" customWidth="1"/>
    <col min="13580" max="13649" width="8.85546875" customWidth="1"/>
    <col min="13825" max="13825" width="6.28515625" bestFit="1" customWidth="1"/>
    <col min="13826" max="13826" width="9.28515625" customWidth="1"/>
    <col min="13827" max="13827" width="29.7109375" customWidth="1"/>
    <col min="13828" max="13828" width="7.85546875" customWidth="1"/>
    <col min="13829" max="13829" width="7.140625" customWidth="1"/>
    <col min="13830" max="13830" width="9.42578125" customWidth="1"/>
    <col min="13831" max="13831" width="8.85546875" customWidth="1"/>
    <col min="13832" max="13833" width="7.140625" customWidth="1"/>
    <col min="13834" max="13834" width="12.42578125" customWidth="1"/>
    <col min="13835" max="13835" width="13.42578125" customWidth="1"/>
    <col min="13836" max="13905" width="8.85546875" customWidth="1"/>
    <col min="14081" max="14081" width="6.28515625" bestFit="1" customWidth="1"/>
    <col min="14082" max="14082" width="9.28515625" customWidth="1"/>
    <col min="14083" max="14083" width="29.7109375" customWidth="1"/>
    <col min="14084" max="14084" width="7.85546875" customWidth="1"/>
    <col min="14085" max="14085" width="7.140625" customWidth="1"/>
    <col min="14086" max="14086" width="9.42578125" customWidth="1"/>
    <col min="14087" max="14087" width="8.85546875" customWidth="1"/>
    <col min="14088" max="14089" width="7.140625" customWidth="1"/>
    <col min="14090" max="14090" width="12.42578125" customWidth="1"/>
    <col min="14091" max="14091" width="13.42578125" customWidth="1"/>
    <col min="14092" max="14161" width="8.85546875" customWidth="1"/>
    <col min="14337" max="14337" width="6.28515625" bestFit="1" customWidth="1"/>
    <col min="14338" max="14338" width="9.28515625" customWidth="1"/>
    <col min="14339" max="14339" width="29.7109375" customWidth="1"/>
    <col min="14340" max="14340" width="7.85546875" customWidth="1"/>
    <col min="14341" max="14341" width="7.140625" customWidth="1"/>
    <col min="14342" max="14342" width="9.42578125" customWidth="1"/>
    <col min="14343" max="14343" width="8.85546875" customWidth="1"/>
    <col min="14344" max="14345" width="7.140625" customWidth="1"/>
    <col min="14346" max="14346" width="12.42578125" customWidth="1"/>
    <col min="14347" max="14347" width="13.42578125" customWidth="1"/>
    <col min="14348" max="14417" width="8.85546875" customWidth="1"/>
    <col min="14593" max="14593" width="6.28515625" bestFit="1" customWidth="1"/>
    <col min="14594" max="14594" width="9.28515625" customWidth="1"/>
    <col min="14595" max="14595" width="29.7109375" customWidth="1"/>
    <col min="14596" max="14596" width="7.85546875" customWidth="1"/>
    <col min="14597" max="14597" width="7.140625" customWidth="1"/>
    <col min="14598" max="14598" width="9.42578125" customWidth="1"/>
    <col min="14599" max="14599" width="8.85546875" customWidth="1"/>
    <col min="14600" max="14601" width="7.140625" customWidth="1"/>
    <col min="14602" max="14602" width="12.42578125" customWidth="1"/>
    <col min="14603" max="14603" width="13.42578125" customWidth="1"/>
    <col min="14604" max="14673" width="8.85546875" customWidth="1"/>
    <col min="14849" max="14849" width="6.28515625" bestFit="1" customWidth="1"/>
    <col min="14850" max="14850" width="9.28515625" customWidth="1"/>
    <col min="14851" max="14851" width="29.7109375" customWidth="1"/>
    <col min="14852" max="14852" width="7.85546875" customWidth="1"/>
    <col min="14853" max="14853" width="7.140625" customWidth="1"/>
    <col min="14854" max="14854" width="9.42578125" customWidth="1"/>
    <col min="14855" max="14855" width="8.85546875" customWidth="1"/>
    <col min="14856" max="14857" width="7.140625" customWidth="1"/>
    <col min="14858" max="14858" width="12.42578125" customWidth="1"/>
    <col min="14859" max="14859" width="13.42578125" customWidth="1"/>
    <col min="14860" max="14929" width="8.85546875" customWidth="1"/>
    <col min="15105" max="15105" width="6.28515625" bestFit="1" customWidth="1"/>
    <col min="15106" max="15106" width="9.28515625" customWidth="1"/>
    <col min="15107" max="15107" width="29.7109375" customWidth="1"/>
    <col min="15108" max="15108" width="7.85546875" customWidth="1"/>
    <col min="15109" max="15109" width="7.140625" customWidth="1"/>
    <col min="15110" max="15110" width="9.42578125" customWidth="1"/>
    <col min="15111" max="15111" width="8.85546875" customWidth="1"/>
    <col min="15112" max="15113" width="7.140625" customWidth="1"/>
    <col min="15114" max="15114" width="12.42578125" customWidth="1"/>
    <col min="15115" max="15115" width="13.42578125" customWidth="1"/>
    <col min="15116" max="15185" width="8.85546875" customWidth="1"/>
    <col min="15361" max="15361" width="6.28515625" bestFit="1" customWidth="1"/>
    <col min="15362" max="15362" width="9.28515625" customWidth="1"/>
    <col min="15363" max="15363" width="29.7109375" customWidth="1"/>
    <col min="15364" max="15364" width="7.85546875" customWidth="1"/>
    <col min="15365" max="15365" width="7.140625" customWidth="1"/>
    <col min="15366" max="15366" width="9.42578125" customWidth="1"/>
    <col min="15367" max="15367" width="8.85546875" customWidth="1"/>
    <col min="15368" max="15369" width="7.140625" customWidth="1"/>
    <col min="15370" max="15370" width="12.42578125" customWidth="1"/>
    <col min="15371" max="15371" width="13.42578125" customWidth="1"/>
    <col min="15372" max="15441" width="8.85546875" customWidth="1"/>
    <col min="15617" max="15617" width="6.28515625" bestFit="1" customWidth="1"/>
    <col min="15618" max="15618" width="9.28515625" customWidth="1"/>
    <col min="15619" max="15619" width="29.7109375" customWidth="1"/>
    <col min="15620" max="15620" width="7.85546875" customWidth="1"/>
    <col min="15621" max="15621" width="7.140625" customWidth="1"/>
    <col min="15622" max="15622" width="9.42578125" customWidth="1"/>
    <col min="15623" max="15623" width="8.85546875" customWidth="1"/>
    <col min="15624" max="15625" width="7.140625" customWidth="1"/>
    <col min="15626" max="15626" width="12.42578125" customWidth="1"/>
    <col min="15627" max="15627" width="13.42578125" customWidth="1"/>
    <col min="15628" max="15697" width="8.85546875" customWidth="1"/>
    <col min="15873" max="15873" width="6.28515625" bestFit="1" customWidth="1"/>
    <col min="15874" max="15874" width="9.28515625" customWidth="1"/>
    <col min="15875" max="15875" width="29.7109375" customWidth="1"/>
    <col min="15876" max="15876" width="7.85546875" customWidth="1"/>
    <col min="15877" max="15877" width="7.140625" customWidth="1"/>
    <col min="15878" max="15878" width="9.42578125" customWidth="1"/>
    <col min="15879" max="15879" width="8.85546875" customWidth="1"/>
    <col min="15880" max="15881" width="7.140625" customWidth="1"/>
    <col min="15882" max="15882" width="12.42578125" customWidth="1"/>
    <col min="15883" max="15883" width="13.42578125" customWidth="1"/>
    <col min="15884" max="15953" width="8.85546875" customWidth="1"/>
    <col min="16129" max="16129" width="6.28515625" bestFit="1" customWidth="1"/>
    <col min="16130" max="16130" width="9.28515625" customWidth="1"/>
    <col min="16131" max="16131" width="29.7109375" customWidth="1"/>
    <col min="16132" max="16132" width="7.85546875" customWidth="1"/>
    <col min="16133" max="16133" width="7.140625" customWidth="1"/>
    <col min="16134" max="16134" width="9.42578125" customWidth="1"/>
    <col min="16135" max="16135" width="8.85546875" customWidth="1"/>
    <col min="16136" max="16137" width="7.140625" customWidth="1"/>
    <col min="16138" max="16138" width="12.42578125" customWidth="1"/>
    <col min="16139" max="16139" width="13.42578125" customWidth="1"/>
    <col min="16140" max="16209" width="8.85546875" customWidth="1"/>
  </cols>
  <sheetData>
    <row r="1" spans="1:12" ht="24.75" customHeight="1" x14ac:dyDescent="0.25">
      <c r="A1" s="208" t="s">
        <v>43</v>
      </c>
      <c r="B1" s="95">
        <v>310001</v>
      </c>
      <c r="C1" s="379" t="s">
        <v>193</v>
      </c>
      <c r="D1" s="380"/>
      <c r="E1" s="380"/>
      <c r="F1" s="380"/>
      <c r="G1" s="380"/>
      <c r="H1" s="380"/>
      <c r="I1" s="380"/>
      <c r="J1" s="381"/>
      <c r="L1" s="124"/>
    </row>
    <row r="2" spans="1:12" ht="15.75" thickBot="1" x14ac:dyDescent="0.3">
      <c r="A2" s="382" t="s">
        <v>44</v>
      </c>
      <c r="B2" s="383"/>
      <c r="C2" s="384" t="s">
        <v>469</v>
      </c>
      <c r="D2" s="384"/>
      <c r="E2" s="384"/>
      <c r="F2" s="385"/>
      <c r="G2" s="119" t="s">
        <v>45</v>
      </c>
      <c r="H2" s="229" t="s">
        <v>210</v>
      </c>
      <c r="I2" s="386" t="s">
        <v>31</v>
      </c>
      <c r="J2" s="387"/>
    </row>
    <row r="3" spans="1:12" x14ac:dyDescent="0.25">
      <c r="A3" s="388" t="s">
        <v>46</v>
      </c>
      <c r="B3" s="389" t="s">
        <v>47</v>
      </c>
      <c r="C3" s="389" t="s">
        <v>48</v>
      </c>
      <c r="D3" s="390" t="s">
        <v>49</v>
      </c>
      <c r="E3" s="392" t="s">
        <v>50</v>
      </c>
      <c r="F3" s="393"/>
      <c r="G3" s="394"/>
      <c r="H3" s="392" t="s">
        <v>51</v>
      </c>
      <c r="I3" s="393"/>
      <c r="J3" s="395"/>
    </row>
    <row r="4" spans="1:12" x14ac:dyDescent="0.25">
      <c r="A4" s="358"/>
      <c r="B4" s="360"/>
      <c r="C4" s="360"/>
      <c r="D4" s="391"/>
      <c r="E4" s="116" t="s">
        <v>52</v>
      </c>
      <c r="F4" s="116" t="s">
        <v>53</v>
      </c>
      <c r="G4" s="116" t="s">
        <v>54</v>
      </c>
      <c r="H4" s="116" t="s">
        <v>53</v>
      </c>
      <c r="I4" s="116" t="s">
        <v>54</v>
      </c>
      <c r="J4" s="86" t="s">
        <v>55</v>
      </c>
    </row>
    <row r="5" spans="1:12" x14ac:dyDescent="0.25">
      <c r="A5" s="207"/>
      <c r="B5" s="190"/>
      <c r="C5" s="191"/>
      <c r="D5" s="192"/>
      <c r="E5" s="193"/>
      <c r="F5" s="193"/>
      <c r="G5" s="193"/>
      <c r="H5" s="192"/>
      <c r="I5" s="192"/>
      <c r="J5" s="194"/>
    </row>
    <row r="6" spans="1:12" x14ac:dyDescent="0.25">
      <c r="A6" s="368" t="s">
        <v>56</v>
      </c>
      <c r="B6" s="369"/>
      <c r="C6" s="369"/>
      <c r="D6" s="369"/>
      <c r="E6" s="369"/>
      <c r="F6" s="369"/>
      <c r="G6" s="369"/>
      <c r="H6" s="369"/>
      <c r="I6" s="341"/>
      <c r="J6" s="89">
        <f>SUM(J4:J5)</f>
        <v>0</v>
      </c>
    </row>
    <row r="7" spans="1:12" ht="22.5" x14ac:dyDescent="0.25">
      <c r="A7" s="209" t="s">
        <v>46</v>
      </c>
      <c r="B7" s="90" t="s">
        <v>47</v>
      </c>
      <c r="C7" s="115" t="s">
        <v>57</v>
      </c>
      <c r="D7" s="115" t="s">
        <v>58</v>
      </c>
      <c r="E7" s="115" t="s">
        <v>18</v>
      </c>
      <c r="F7" s="91" t="s">
        <v>59</v>
      </c>
      <c r="G7" s="91" t="s">
        <v>60</v>
      </c>
      <c r="H7" s="370" t="s">
        <v>61</v>
      </c>
      <c r="I7" s="371"/>
      <c r="J7" s="92" t="s">
        <v>62</v>
      </c>
    </row>
    <row r="8" spans="1:12" x14ac:dyDescent="0.25">
      <c r="A8" s="210" t="s">
        <v>21</v>
      </c>
      <c r="B8" s="190" t="s">
        <v>274</v>
      </c>
      <c r="C8" s="191" t="s">
        <v>423</v>
      </c>
      <c r="D8" s="200" t="s">
        <v>348</v>
      </c>
      <c r="E8" s="120">
        <v>1</v>
      </c>
      <c r="F8" s="201"/>
      <c r="G8" s="202"/>
      <c r="H8" s="365">
        <f>F8*(1+G8)</f>
        <v>0</v>
      </c>
      <c r="I8" s="366"/>
      <c r="J8" s="96">
        <f>ROUND(H8*E8,2)</f>
        <v>0</v>
      </c>
    </row>
    <row r="9" spans="1:12" ht="22.5" x14ac:dyDescent="0.25">
      <c r="A9" s="207" t="s">
        <v>132</v>
      </c>
      <c r="B9" s="121">
        <v>20060</v>
      </c>
      <c r="C9" s="87" t="s">
        <v>424</v>
      </c>
      <c r="D9" s="88" t="s">
        <v>348</v>
      </c>
      <c r="E9" s="203">
        <v>0.2</v>
      </c>
      <c r="F9" s="94"/>
      <c r="G9" s="93"/>
      <c r="H9" s="349">
        <f t="shared" ref="H9:H10" si="0">F9*(1+G9)</f>
        <v>0</v>
      </c>
      <c r="I9" s="350"/>
      <c r="J9" s="97">
        <f t="shared" ref="J9:J10" si="1">ROUND(H9*E9,2)</f>
        <v>0</v>
      </c>
    </row>
    <row r="10" spans="1:12" x14ac:dyDescent="0.25">
      <c r="A10" s="211" t="s">
        <v>21</v>
      </c>
      <c r="B10" s="196" t="s">
        <v>63</v>
      </c>
      <c r="C10" s="197" t="s">
        <v>422</v>
      </c>
      <c r="D10" s="204" t="s">
        <v>348</v>
      </c>
      <c r="E10" s="125">
        <v>1</v>
      </c>
      <c r="F10" s="199"/>
      <c r="G10" s="205"/>
      <c r="H10" s="372">
        <f t="shared" si="0"/>
        <v>0</v>
      </c>
      <c r="I10" s="373"/>
      <c r="J10" s="122">
        <f t="shared" si="1"/>
        <v>0</v>
      </c>
    </row>
    <row r="11" spans="1:12" x14ac:dyDescent="0.25">
      <c r="A11" s="340" t="s">
        <v>64</v>
      </c>
      <c r="B11" s="341"/>
      <c r="C11" s="342"/>
      <c r="D11" s="342"/>
      <c r="E11" s="342"/>
      <c r="F11" s="342"/>
      <c r="G11" s="342"/>
      <c r="H11" s="342"/>
      <c r="I11" s="342"/>
      <c r="J11" s="110">
        <f>SUM(J7:J10)</f>
        <v>0</v>
      </c>
      <c r="L11" s="170"/>
    </row>
    <row r="12" spans="1:12" x14ac:dyDescent="0.25">
      <c r="A12" s="374" t="s">
        <v>65</v>
      </c>
      <c r="B12" s="375"/>
      <c r="C12" s="375"/>
      <c r="D12" s="375"/>
      <c r="E12" s="375"/>
      <c r="F12" s="375"/>
      <c r="G12" s="375"/>
      <c r="H12" s="375"/>
      <c r="I12" s="228">
        <v>0.05</v>
      </c>
      <c r="J12" s="123">
        <f>ROUND(J11*I12,2)</f>
        <v>0</v>
      </c>
    </row>
    <row r="13" spans="1:12" x14ac:dyDescent="0.25">
      <c r="A13" s="376" t="s">
        <v>66</v>
      </c>
      <c r="B13" s="377"/>
      <c r="C13" s="378"/>
      <c r="D13" s="378"/>
      <c r="E13" s="378"/>
      <c r="F13" s="378"/>
      <c r="G13" s="378"/>
      <c r="H13" s="378"/>
      <c r="I13" s="378"/>
      <c r="J13" s="46"/>
    </row>
    <row r="14" spans="1:12" x14ac:dyDescent="0.25">
      <c r="A14" s="340" t="s">
        <v>67</v>
      </c>
      <c r="B14" s="341"/>
      <c r="C14" s="342"/>
      <c r="D14" s="342"/>
      <c r="E14" s="342"/>
      <c r="F14" s="342"/>
      <c r="G14" s="342"/>
      <c r="H14" s="342"/>
      <c r="I14" s="342"/>
      <c r="J14" s="89" t="e">
        <f>ROUND((J6+J11+J12)/J13,2)</f>
        <v>#DIV/0!</v>
      </c>
    </row>
    <row r="15" spans="1:12" x14ac:dyDescent="0.25">
      <c r="A15" s="209" t="s">
        <v>46</v>
      </c>
      <c r="B15" s="90" t="s">
        <v>47</v>
      </c>
      <c r="C15" s="115" t="s">
        <v>68</v>
      </c>
      <c r="D15" s="115" t="s">
        <v>58</v>
      </c>
      <c r="E15" s="352" t="s">
        <v>69</v>
      </c>
      <c r="F15" s="352"/>
      <c r="G15" s="352"/>
      <c r="H15" s="352" t="s">
        <v>70</v>
      </c>
      <c r="I15" s="352"/>
      <c r="J15" s="114" t="s">
        <v>55</v>
      </c>
    </row>
    <row r="16" spans="1:12" ht="22.5" x14ac:dyDescent="0.25">
      <c r="A16" s="210" t="s">
        <v>132</v>
      </c>
      <c r="B16" s="190">
        <v>10257</v>
      </c>
      <c r="C16" s="191" t="s">
        <v>439</v>
      </c>
      <c r="D16" s="200" t="s">
        <v>345</v>
      </c>
      <c r="E16" s="401">
        <v>1</v>
      </c>
      <c r="F16" s="402"/>
      <c r="G16" s="403"/>
      <c r="H16" s="365"/>
      <c r="I16" s="366"/>
      <c r="J16" s="96">
        <f t="shared" ref="J16" si="2">ROUND(H16*E16,2)</f>
        <v>0</v>
      </c>
    </row>
    <row r="17" spans="1:12" x14ac:dyDescent="0.25">
      <c r="A17" s="340" t="s">
        <v>71</v>
      </c>
      <c r="B17" s="341"/>
      <c r="C17" s="342"/>
      <c r="D17" s="342"/>
      <c r="E17" s="342"/>
      <c r="F17" s="342"/>
      <c r="G17" s="342"/>
      <c r="H17" s="342"/>
      <c r="I17" s="342"/>
      <c r="J17" s="89">
        <f>SUM(J15:J16)</f>
        <v>0</v>
      </c>
    </row>
    <row r="18" spans="1:12" x14ac:dyDescent="0.25">
      <c r="A18" s="209" t="s">
        <v>46</v>
      </c>
      <c r="B18" s="90" t="s">
        <v>47</v>
      </c>
      <c r="C18" s="115" t="s">
        <v>72</v>
      </c>
      <c r="D18" s="115" t="s">
        <v>58</v>
      </c>
      <c r="E18" s="352" t="s">
        <v>69</v>
      </c>
      <c r="F18" s="352"/>
      <c r="G18" s="352"/>
      <c r="H18" s="352" t="s">
        <v>70</v>
      </c>
      <c r="I18" s="352"/>
      <c r="J18" s="114" t="s">
        <v>55</v>
      </c>
    </row>
    <row r="19" spans="1:12" ht="33.75" x14ac:dyDescent="0.25">
      <c r="A19" s="210" t="s">
        <v>21</v>
      </c>
      <c r="B19" s="206">
        <v>1109669</v>
      </c>
      <c r="C19" s="191" t="s">
        <v>401</v>
      </c>
      <c r="D19" s="200" t="s">
        <v>264</v>
      </c>
      <c r="E19" s="397">
        <v>6.0000000000000001E-3</v>
      </c>
      <c r="F19" s="397"/>
      <c r="G19" s="397"/>
      <c r="H19" s="365"/>
      <c r="I19" s="366"/>
      <c r="J19" s="96">
        <f t="shared" ref="J19:J20" si="3">ROUND(H19*E19,2)</f>
        <v>0</v>
      </c>
    </row>
    <row r="20" spans="1:12" ht="33.75" x14ac:dyDescent="0.25">
      <c r="A20" s="207" t="s">
        <v>21</v>
      </c>
      <c r="B20" s="121">
        <v>1107892</v>
      </c>
      <c r="C20" s="87" t="s">
        <v>185</v>
      </c>
      <c r="D20" s="88" t="s">
        <v>264</v>
      </c>
      <c r="E20" s="398">
        <v>0.1</v>
      </c>
      <c r="F20" s="399"/>
      <c r="G20" s="400"/>
      <c r="H20" s="349"/>
      <c r="I20" s="350"/>
      <c r="J20" s="97">
        <f t="shared" si="3"/>
        <v>0</v>
      </c>
      <c r="L20" s="171"/>
    </row>
    <row r="21" spans="1:12" x14ac:dyDescent="0.25">
      <c r="A21" s="340" t="s">
        <v>73</v>
      </c>
      <c r="B21" s="341"/>
      <c r="C21" s="342"/>
      <c r="D21" s="342"/>
      <c r="E21" s="342"/>
      <c r="F21" s="342"/>
      <c r="G21" s="342"/>
      <c r="H21" s="342"/>
      <c r="I21" s="342"/>
      <c r="J21" s="89">
        <f>SUM(J18:J20)</f>
        <v>0</v>
      </c>
    </row>
    <row r="22" spans="1:12" x14ac:dyDescent="0.25">
      <c r="A22" s="209" t="s">
        <v>46</v>
      </c>
      <c r="B22" s="90" t="s">
        <v>47</v>
      </c>
      <c r="C22" s="115" t="s">
        <v>74</v>
      </c>
      <c r="D22" s="115" t="s">
        <v>58</v>
      </c>
      <c r="E22" s="352" t="s">
        <v>69</v>
      </c>
      <c r="F22" s="352"/>
      <c r="G22" s="352"/>
      <c r="H22" s="352" t="s">
        <v>70</v>
      </c>
      <c r="I22" s="352"/>
      <c r="J22" s="114" t="s">
        <v>55</v>
      </c>
    </row>
    <row r="23" spans="1:12" x14ac:dyDescent="0.25">
      <c r="A23" s="212"/>
      <c r="B23" s="172"/>
      <c r="C23" s="173"/>
      <c r="D23" s="174"/>
      <c r="E23" s="353"/>
      <c r="F23" s="354"/>
      <c r="G23" s="354"/>
      <c r="H23" s="355"/>
      <c r="I23" s="356"/>
      <c r="J23" s="169">
        <f t="shared" ref="J23" si="4">ROUND(H23*E23,2)</f>
        <v>0</v>
      </c>
    </row>
    <row r="24" spans="1:12" x14ac:dyDescent="0.25">
      <c r="A24" s="340" t="s">
        <v>75</v>
      </c>
      <c r="B24" s="341"/>
      <c r="C24" s="342"/>
      <c r="D24" s="342"/>
      <c r="E24" s="342"/>
      <c r="F24" s="342"/>
      <c r="G24" s="342"/>
      <c r="H24" s="342"/>
      <c r="I24" s="342"/>
      <c r="J24" s="89">
        <f>SUM(J22:J23)</f>
        <v>0</v>
      </c>
    </row>
    <row r="25" spans="1:12" x14ac:dyDescent="0.25">
      <c r="A25" s="357" t="s">
        <v>46</v>
      </c>
      <c r="B25" s="359" t="s">
        <v>47</v>
      </c>
      <c r="C25" s="360" t="s">
        <v>76</v>
      </c>
      <c r="D25" s="352" t="s">
        <v>77</v>
      </c>
      <c r="E25" s="352"/>
      <c r="F25" s="352" t="s">
        <v>78</v>
      </c>
      <c r="G25" s="352"/>
      <c r="H25" s="352" t="s">
        <v>70</v>
      </c>
      <c r="I25" s="352"/>
      <c r="J25" s="335" t="s">
        <v>55</v>
      </c>
    </row>
    <row r="26" spans="1:12" x14ac:dyDescent="0.25">
      <c r="A26" s="358"/>
      <c r="B26" s="360"/>
      <c r="C26" s="361"/>
      <c r="D26" s="117" t="s">
        <v>79</v>
      </c>
      <c r="E26" s="117" t="s">
        <v>80</v>
      </c>
      <c r="F26" s="362"/>
      <c r="G26" s="362"/>
      <c r="H26" s="362"/>
      <c r="I26" s="362"/>
      <c r="J26" s="336"/>
    </row>
    <row r="27" spans="1:12" x14ac:dyDescent="0.25">
      <c r="A27" s="212"/>
      <c r="B27" s="176"/>
      <c r="C27" s="175"/>
      <c r="D27" s="177"/>
      <c r="E27" s="177"/>
      <c r="F27" s="337"/>
      <c r="G27" s="338"/>
      <c r="H27" s="339"/>
      <c r="I27" s="339"/>
      <c r="J27" s="169">
        <f>ROUND(H27*F27,2)</f>
        <v>0</v>
      </c>
    </row>
    <row r="28" spans="1:12" ht="15.75" thickBot="1" x14ac:dyDescent="0.3">
      <c r="A28" s="340" t="s">
        <v>81</v>
      </c>
      <c r="B28" s="341"/>
      <c r="C28" s="342"/>
      <c r="D28" s="342"/>
      <c r="E28" s="342"/>
      <c r="F28" s="342"/>
      <c r="G28" s="342"/>
      <c r="H28" s="342"/>
      <c r="I28" s="342"/>
      <c r="J28" s="89">
        <f>SUM(J26:J27)</f>
        <v>0</v>
      </c>
    </row>
    <row r="29" spans="1:12" ht="15.75" thickBot="1" x14ac:dyDescent="0.3">
      <c r="A29" s="343" t="s">
        <v>82</v>
      </c>
      <c r="B29" s="344"/>
      <c r="C29" s="345"/>
      <c r="D29" s="345"/>
      <c r="E29" s="345"/>
      <c r="F29" s="345"/>
      <c r="G29" s="345"/>
      <c r="H29" s="345"/>
      <c r="I29" s="345"/>
      <c r="J29" s="178" t="e">
        <f>J14+J17+J21+J28+J24</f>
        <v>#DIV/0!</v>
      </c>
    </row>
    <row r="30" spans="1:12" x14ac:dyDescent="0.25">
      <c r="A30" s="208" t="s">
        <v>43</v>
      </c>
      <c r="B30" s="95">
        <v>320001</v>
      </c>
      <c r="C30" s="379" t="s">
        <v>184</v>
      </c>
      <c r="D30" s="380"/>
      <c r="E30" s="380"/>
      <c r="F30" s="380"/>
      <c r="G30" s="380"/>
      <c r="H30" s="380"/>
      <c r="I30" s="380"/>
      <c r="J30" s="381"/>
      <c r="L30" s="124"/>
    </row>
    <row r="31" spans="1:12" ht="15.75" thickBot="1" x14ac:dyDescent="0.3">
      <c r="A31" s="382" t="s">
        <v>44</v>
      </c>
      <c r="B31" s="383"/>
      <c r="C31" s="384" t="s">
        <v>469</v>
      </c>
      <c r="D31" s="384"/>
      <c r="E31" s="384"/>
      <c r="F31" s="385"/>
      <c r="G31" s="119" t="s">
        <v>45</v>
      </c>
      <c r="H31" s="229" t="s">
        <v>264</v>
      </c>
      <c r="I31" s="386" t="s">
        <v>31</v>
      </c>
      <c r="J31" s="387"/>
    </row>
    <row r="32" spans="1:12" x14ac:dyDescent="0.25">
      <c r="A32" s="388" t="s">
        <v>46</v>
      </c>
      <c r="B32" s="389" t="s">
        <v>47</v>
      </c>
      <c r="C32" s="389" t="s">
        <v>48</v>
      </c>
      <c r="D32" s="390" t="s">
        <v>49</v>
      </c>
      <c r="E32" s="392" t="s">
        <v>50</v>
      </c>
      <c r="F32" s="393"/>
      <c r="G32" s="394"/>
      <c r="H32" s="392" t="s">
        <v>51</v>
      </c>
      <c r="I32" s="393"/>
      <c r="J32" s="395"/>
    </row>
    <row r="33" spans="1:12" x14ac:dyDescent="0.25">
      <c r="A33" s="358"/>
      <c r="B33" s="360"/>
      <c r="C33" s="360"/>
      <c r="D33" s="391"/>
      <c r="E33" s="116" t="s">
        <v>52</v>
      </c>
      <c r="F33" s="116" t="s">
        <v>53</v>
      </c>
      <c r="G33" s="116" t="s">
        <v>54</v>
      </c>
      <c r="H33" s="116" t="s">
        <v>53</v>
      </c>
      <c r="I33" s="116" t="s">
        <v>54</v>
      </c>
      <c r="J33" s="86" t="s">
        <v>55</v>
      </c>
    </row>
    <row r="34" spans="1:12" ht="45" x14ac:dyDescent="0.25">
      <c r="A34" s="207" t="s">
        <v>21</v>
      </c>
      <c r="B34" s="190" t="s">
        <v>278</v>
      </c>
      <c r="C34" s="191" t="s">
        <v>412</v>
      </c>
      <c r="D34" s="192"/>
      <c r="E34" s="193">
        <v>1</v>
      </c>
      <c r="F34" s="193">
        <v>0.2</v>
      </c>
      <c r="G34" s="193">
        <v>0.8</v>
      </c>
      <c r="H34" s="192"/>
      <c r="I34" s="192"/>
      <c r="J34" s="194">
        <f>ROUND(E34*(F34*H34)+(G34*I34),2)</f>
        <v>0</v>
      </c>
    </row>
    <row r="35" spans="1:12" ht="22.5" x14ac:dyDescent="0.25">
      <c r="A35" s="207" t="s">
        <v>21</v>
      </c>
      <c r="B35" s="121" t="s">
        <v>279</v>
      </c>
      <c r="C35" s="87" t="s">
        <v>413</v>
      </c>
      <c r="D35" s="118"/>
      <c r="E35" s="31">
        <v>1</v>
      </c>
      <c r="F35" s="31">
        <v>0.2</v>
      </c>
      <c r="G35" s="31">
        <v>0.8</v>
      </c>
      <c r="H35" s="118"/>
      <c r="I35" s="118"/>
      <c r="J35" s="195">
        <f>ROUND(E35*(F35*H35)+(G35*I35),2)</f>
        <v>0</v>
      </c>
    </row>
    <row r="36" spans="1:12" x14ac:dyDescent="0.25">
      <c r="A36" s="368" t="s">
        <v>56</v>
      </c>
      <c r="B36" s="369"/>
      <c r="C36" s="369"/>
      <c r="D36" s="369"/>
      <c r="E36" s="369"/>
      <c r="F36" s="369"/>
      <c r="G36" s="369"/>
      <c r="H36" s="369"/>
      <c r="I36" s="341"/>
      <c r="J36" s="89">
        <f>SUM(J33:J35)</f>
        <v>0</v>
      </c>
    </row>
    <row r="37" spans="1:12" ht="22.5" x14ac:dyDescent="0.25">
      <c r="A37" s="209" t="s">
        <v>46</v>
      </c>
      <c r="B37" s="90" t="s">
        <v>47</v>
      </c>
      <c r="C37" s="115" t="s">
        <v>57</v>
      </c>
      <c r="D37" s="115" t="s">
        <v>58</v>
      </c>
      <c r="E37" s="115" t="s">
        <v>18</v>
      </c>
      <c r="F37" s="91" t="s">
        <v>59</v>
      </c>
      <c r="G37" s="91" t="s">
        <v>60</v>
      </c>
      <c r="H37" s="370" t="s">
        <v>61</v>
      </c>
      <c r="I37" s="371"/>
      <c r="J37" s="92" t="s">
        <v>62</v>
      </c>
    </row>
    <row r="38" spans="1:12" ht="22.5" x14ac:dyDescent="0.25">
      <c r="A38" s="210" t="s">
        <v>132</v>
      </c>
      <c r="B38" s="190">
        <v>20067</v>
      </c>
      <c r="C38" s="191" t="s">
        <v>425</v>
      </c>
      <c r="D38" s="200" t="s">
        <v>348</v>
      </c>
      <c r="E38" s="120">
        <v>0.2</v>
      </c>
      <c r="F38" s="201"/>
      <c r="G38" s="202"/>
      <c r="H38" s="365">
        <f>F38*(1+G38)</f>
        <v>0</v>
      </c>
      <c r="I38" s="366"/>
      <c r="J38" s="96">
        <f>ROUND(H38*E38,2)</f>
        <v>0</v>
      </c>
    </row>
    <row r="39" spans="1:12" x14ac:dyDescent="0.25">
      <c r="A39" s="207" t="s">
        <v>21</v>
      </c>
      <c r="B39" s="121" t="s">
        <v>63</v>
      </c>
      <c r="C39" s="87" t="s">
        <v>422</v>
      </c>
      <c r="D39" s="88" t="s">
        <v>348</v>
      </c>
      <c r="E39" s="203">
        <v>2.2000000000000002</v>
      </c>
      <c r="F39" s="94"/>
      <c r="G39" s="93"/>
      <c r="H39" s="349">
        <f t="shared" ref="H39" si="5">F39*(1+G39)</f>
        <v>0</v>
      </c>
      <c r="I39" s="350"/>
      <c r="J39" s="97">
        <f t="shared" ref="J39" si="6">ROUND(H39*E39,2)</f>
        <v>0</v>
      </c>
    </row>
    <row r="40" spans="1:12" x14ac:dyDescent="0.25">
      <c r="A40" s="340" t="s">
        <v>64</v>
      </c>
      <c r="B40" s="341"/>
      <c r="C40" s="342"/>
      <c r="D40" s="342"/>
      <c r="E40" s="342"/>
      <c r="F40" s="342"/>
      <c r="G40" s="342"/>
      <c r="H40" s="342"/>
      <c r="I40" s="342"/>
      <c r="J40" s="110">
        <f>SUM(J37:J39)</f>
        <v>0</v>
      </c>
      <c r="L40" s="170"/>
    </row>
    <row r="41" spans="1:12" x14ac:dyDescent="0.25">
      <c r="A41" s="374" t="s">
        <v>65</v>
      </c>
      <c r="B41" s="375"/>
      <c r="C41" s="375"/>
      <c r="D41" s="375"/>
      <c r="E41" s="375"/>
      <c r="F41" s="375"/>
      <c r="G41" s="375"/>
      <c r="H41" s="375"/>
      <c r="I41" s="228">
        <v>0.05</v>
      </c>
      <c r="J41" s="123">
        <f>ROUND(J40*I41,2)</f>
        <v>0</v>
      </c>
    </row>
    <row r="42" spans="1:12" x14ac:dyDescent="0.25">
      <c r="A42" s="376" t="s">
        <v>66</v>
      </c>
      <c r="B42" s="377"/>
      <c r="C42" s="378"/>
      <c r="D42" s="378"/>
      <c r="E42" s="378"/>
      <c r="F42" s="378"/>
      <c r="G42" s="378"/>
      <c r="H42" s="378"/>
      <c r="I42" s="378"/>
      <c r="J42" s="46"/>
    </row>
    <row r="43" spans="1:12" x14ac:dyDescent="0.25">
      <c r="A43" s="340" t="s">
        <v>67</v>
      </c>
      <c r="B43" s="341"/>
      <c r="C43" s="342"/>
      <c r="D43" s="342"/>
      <c r="E43" s="342"/>
      <c r="F43" s="342"/>
      <c r="G43" s="342"/>
      <c r="H43" s="342"/>
      <c r="I43" s="342"/>
      <c r="J43" s="89" t="e">
        <f>ROUND((J36+J40+J41)/J42,2)</f>
        <v>#DIV/0!</v>
      </c>
    </row>
    <row r="44" spans="1:12" x14ac:dyDescent="0.25">
      <c r="A44" s="209" t="s">
        <v>46</v>
      </c>
      <c r="B44" s="90" t="s">
        <v>47</v>
      </c>
      <c r="C44" s="115" t="s">
        <v>68</v>
      </c>
      <c r="D44" s="115" t="s">
        <v>58</v>
      </c>
      <c r="E44" s="352" t="s">
        <v>69</v>
      </c>
      <c r="F44" s="352"/>
      <c r="G44" s="352"/>
      <c r="H44" s="352" t="s">
        <v>70</v>
      </c>
      <c r="I44" s="352"/>
      <c r="J44" s="114" t="s">
        <v>55</v>
      </c>
    </row>
    <row r="45" spans="1:12" ht="22.5" x14ac:dyDescent="0.25">
      <c r="A45" s="210" t="s">
        <v>132</v>
      </c>
      <c r="B45" s="190">
        <v>10111</v>
      </c>
      <c r="C45" s="191" t="s">
        <v>440</v>
      </c>
      <c r="D45" s="200" t="s">
        <v>389</v>
      </c>
      <c r="E45" s="401">
        <v>1.3</v>
      </c>
      <c r="F45" s="402"/>
      <c r="G45" s="403"/>
      <c r="H45" s="365"/>
      <c r="I45" s="366"/>
      <c r="J45" s="96">
        <f t="shared" ref="J45" si="7">ROUND(H45*E45,2)</f>
        <v>0</v>
      </c>
    </row>
    <row r="46" spans="1:12" x14ac:dyDescent="0.25">
      <c r="A46" s="340" t="s">
        <v>71</v>
      </c>
      <c r="B46" s="341"/>
      <c r="C46" s="342"/>
      <c r="D46" s="342"/>
      <c r="E46" s="342"/>
      <c r="F46" s="342"/>
      <c r="G46" s="342"/>
      <c r="H46" s="342"/>
      <c r="I46" s="342"/>
      <c r="J46" s="89">
        <f>SUM(J44:J45)</f>
        <v>0</v>
      </c>
    </row>
    <row r="47" spans="1:12" x14ac:dyDescent="0.25">
      <c r="A47" s="209" t="s">
        <v>46</v>
      </c>
      <c r="B47" s="90" t="s">
        <v>47</v>
      </c>
      <c r="C47" s="115" t="s">
        <v>72</v>
      </c>
      <c r="D47" s="115" t="s">
        <v>58</v>
      </c>
      <c r="E47" s="352" t="s">
        <v>69</v>
      </c>
      <c r="F47" s="352"/>
      <c r="G47" s="352"/>
      <c r="H47" s="352" t="s">
        <v>70</v>
      </c>
      <c r="I47" s="352"/>
      <c r="J47" s="114" t="s">
        <v>55</v>
      </c>
    </row>
    <row r="48" spans="1:12" x14ac:dyDescent="0.25">
      <c r="A48" s="210"/>
      <c r="B48" s="206"/>
      <c r="C48" s="191"/>
      <c r="D48" s="200"/>
      <c r="E48" s="364"/>
      <c r="F48" s="364"/>
      <c r="G48" s="364"/>
      <c r="H48" s="365"/>
      <c r="I48" s="366"/>
      <c r="J48" s="96"/>
    </row>
    <row r="49" spans="1:12" x14ac:dyDescent="0.25">
      <c r="A49" s="340" t="s">
        <v>73</v>
      </c>
      <c r="B49" s="341"/>
      <c r="C49" s="342"/>
      <c r="D49" s="342"/>
      <c r="E49" s="342"/>
      <c r="F49" s="342"/>
      <c r="G49" s="342"/>
      <c r="H49" s="342"/>
      <c r="I49" s="342"/>
      <c r="J49" s="89">
        <f>SUM(J47:J48)</f>
        <v>0</v>
      </c>
    </row>
    <row r="50" spans="1:12" x14ac:dyDescent="0.25">
      <c r="A50" s="209" t="s">
        <v>46</v>
      </c>
      <c r="B50" s="90" t="s">
        <v>47</v>
      </c>
      <c r="C50" s="115" t="s">
        <v>74</v>
      </c>
      <c r="D50" s="115" t="s">
        <v>58</v>
      </c>
      <c r="E50" s="352" t="s">
        <v>69</v>
      </c>
      <c r="F50" s="352"/>
      <c r="G50" s="352"/>
      <c r="H50" s="352" t="s">
        <v>70</v>
      </c>
      <c r="I50" s="352"/>
      <c r="J50" s="114" t="s">
        <v>55</v>
      </c>
    </row>
    <row r="51" spans="1:12" x14ac:dyDescent="0.25">
      <c r="A51" s="212"/>
      <c r="B51" s="172"/>
      <c r="C51" s="173"/>
      <c r="D51" s="174"/>
      <c r="E51" s="353"/>
      <c r="F51" s="354"/>
      <c r="G51" s="354"/>
      <c r="H51" s="355"/>
      <c r="I51" s="356"/>
      <c r="J51" s="169">
        <f t="shared" ref="J51" si="8">ROUND(H51*E51,2)</f>
        <v>0</v>
      </c>
    </row>
    <row r="52" spans="1:12" x14ac:dyDescent="0.25">
      <c r="A52" s="340" t="s">
        <v>75</v>
      </c>
      <c r="B52" s="341"/>
      <c r="C52" s="342"/>
      <c r="D52" s="342"/>
      <c r="E52" s="342"/>
      <c r="F52" s="342"/>
      <c r="G52" s="342"/>
      <c r="H52" s="342"/>
      <c r="I52" s="342"/>
      <c r="J52" s="89">
        <f>SUM(J50:J51)</f>
        <v>0</v>
      </c>
    </row>
    <row r="53" spans="1:12" x14ac:dyDescent="0.25">
      <c r="A53" s="357" t="s">
        <v>46</v>
      </c>
      <c r="B53" s="359" t="s">
        <v>47</v>
      </c>
      <c r="C53" s="360" t="s">
        <v>76</v>
      </c>
      <c r="D53" s="352" t="s">
        <v>77</v>
      </c>
      <c r="E53" s="352"/>
      <c r="F53" s="352" t="s">
        <v>78</v>
      </c>
      <c r="G53" s="352"/>
      <c r="H53" s="352" t="s">
        <v>70</v>
      </c>
      <c r="I53" s="352"/>
      <c r="J53" s="335" t="s">
        <v>55</v>
      </c>
    </row>
    <row r="54" spans="1:12" x14ac:dyDescent="0.25">
      <c r="A54" s="358"/>
      <c r="B54" s="360"/>
      <c r="C54" s="361"/>
      <c r="D54" s="117" t="s">
        <v>79</v>
      </c>
      <c r="E54" s="117" t="s">
        <v>80</v>
      </c>
      <c r="F54" s="362"/>
      <c r="G54" s="362"/>
      <c r="H54" s="362"/>
      <c r="I54" s="362"/>
      <c r="J54" s="336"/>
    </row>
    <row r="55" spans="1:12" ht="33.75" x14ac:dyDescent="0.25">
      <c r="A55" s="241" t="s">
        <v>21</v>
      </c>
      <c r="B55" s="244" t="s">
        <v>277</v>
      </c>
      <c r="C55" s="237" t="s">
        <v>280</v>
      </c>
      <c r="D55" s="238"/>
      <c r="E55" s="238"/>
      <c r="F55" s="404">
        <v>1.5</v>
      </c>
      <c r="G55" s="405"/>
      <c r="H55" s="406">
        <v>0</v>
      </c>
      <c r="I55" s="406"/>
      <c r="J55" s="243">
        <f>ROUND(H55*F55,2)</f>
        <v>0</v>
      </c>
    </row>
    <row r="56" spans="1:12" ht="15.75" thickBot="1" x14ac:dyDescent="0.3">
      <c r="A56" s="340" t="s">
        <v>81</v>
      </c>
      <c r="B56" s="341"/>
      <c r="C56" s="342"/>
      <c r="D56" s="342"/>
      <c r="E56" s="342"/>
      <c r="F56" s="342"/>
      <c r="G56" s="342"/>
      <c r="H56" s="342"/>
      <c r="I56" s="342"/>
      <c r="J56" s="89">
        <f>SUM(J54:J55)</f>
        <v>0</v>
      </c>
    </row>
    <row r="57" spans="1:12" ht="15.75" thickBot="1" x14ac:dyDescent="0.3">
      <c r="A57" s="343" t="s">
        <v>82</v>
      </c>
      <c r="B57" s="344"/>
      <c r="C57" s="345"/>
      <c r="D57" s="345"/>
      <c r="E57" s="345"/>
      <c r="F57" s="345"/>
      <c r="G57" s="345"/>
      <c r="H57" s="345"/>
      <c r="I57" s="345"/>
      <c r="J57" s="178" t="e">
        <f>J43+J46+J49+J56+J52</f>
        <v>#DIV/0!</v>
      </c>
    </row>
    <row r="58" spans="1:12" x14ac:dyDescent="0.25">
      <c r="A58" s="208" t="s">
        <v>43</v>
      </c>
      <c r="B58" s="95">
        <v>330001</v>
      </c>
      <c r="C58" s="379" t="s">
        <v>273</v>
      </c>
      <c r="D58" s="380"/>
      <c r="E58" s="380"/>
      <c r="F58" s="380"/>
      <c r="G58" s="380"/>
      <c r="H58" s="380"/>
      <c r="I58" s="380"/>
      <c r="J58" s="381"/>
      <c r="L58" s="124"/>
    </row>
    <row r="59" spans="1:12" ht="15.75" thickBot="1" x14ac:dyDescent="0.3">
      <c r="A59" s="382" t="s">
        <v>44</v>
      </c>
      <c r="B59" s="383"/>
      <c r="C59" s="384" t="s">
        <v>470</v>
      </c>
      <c r="D59" s="384"/>
      <c r="E59" s="384"/>
      <c r="F59" s="385"/>
      <c r="G59" s="119" t="s">
        <v>45</v>
      </c>
      <c r="H59" s="229" t="s">
        <v>210</v>
      </c>
      <c r="I59" s="386" t="s">
        <v>31</v>
      </c>
      <c r="J59" s="387"/>
    </row>
    <row r="60" spans="1:12" x14ac:dyDescent="0.25">
      <c r="A60" s="388" t="s">
        <v>46</v>
      </c>
      <c r="B60" s="389" t="s">
        <v>47</v>
      </c>
      <c r="C60" s="389" t="s">
        <v>48</v>
      </c>
      <c r="D60" s="390" t="s">
        <v>49</v>
      </c>
      <c r="E60" s="392" t="s">
        <v>50</v>
      </c>
      <c r="F60" s="393"/>
      <c r="G60" s="394"/>
      <c r="H60" s="392" t="s">
        <v>51</v>
      </c>
      <c r="I60" s="393"/>
      <c r="J60" s="395"/>
    </row>
    <row r="61" spans="1:12" x14ac:dyDescent="0.25">
      <c r="A61" s="358"/>
      <c r="B61" s="360"/>
      <c r="C61" s="360"/>
      <c r="D61" s="391"/>
      <c r="E61" s="116" t="s">
        <v>52</v>
      </c>
      <c r="F61" s="116" t="s">
        <v>53</v>
      </c>
      <c r="G61" s="116" t="s">
        <v>54</v>
      </c>
      <c r="H61" s="116" t="s">
        <v>53</v>
      </c>
      <c r="I61" s="116" t="s">
        <v>54</v>
      </c>
      <c r="J61" s="86" t="s">
        <v>55</v>
      </c>
    </row>
    <row r="62" spans="1:12" x14ac:dyDescent="0.25">
      <c r="A62" s="207"/>
      <c r="B62" s="190"/>
      <c r="C62" s="191"/>
      <c r="D62" s="192"/>
      <c r="E62" s="193"/>
      <c r="F62" s="193"/>
      <c r="G62" s="193"/>
      <c r="H62" s="192"/>
      <c r="I62" s="192"/>
      <c r="J62" s="194"/>
    </row>
    <row r="63" spans="1:12" x14ac:dyDescent="0.25">
      <c r="A63" s="368" t="s">
        <v>56</v>
      </c>
      <c r="B63" s="369"/>
      <c r="C63" s="369"/>
      <c r="D63" s="369"/>
      <c r="E63" s="369"/>
      <c r="F63" s="369"/>
      <c r="G63" s="369"/>
      <c r="H63" s="369"/>
      <c r="I63" s="341"/>
      <c r="J63" s="89">
        <f>SUM(J61:J62)</f>
        <v>0</v>
      </c>
    </row>
    <row r="64" spans="1:12" ht="22.5" x14ac:dyDescent="0.25">
      <c r="A64" s="209" t="s">
        <v>46</v>
      </c>
      <c r="B64" s="90" t="s">
        <v>47</v>
      </c>
      <c r="C64" s="115" t="s">
        <v>57</v>
      </c>
      <c r="D64" s="115" t="s">
        <v>58</v>
      </c>
      <c r="E64" s="115" t="s">
        <v>18</v>
      </c>
      <c r="F64" s="91" t="s">
        <v>59</v>
      </c>
      <c r="G64" s="91" t="s">
        <v>60</v>
      </c>
      <c r="H64" s="370" t="s">
        <v>61</v>
      </c>
      <c r="I64" s="371"/>
      <c r="J64" s="92" t="s">
        <v>62</v>
      </c>
    </row>
    <row r="65" spans="1:12" x14ac:dyDescent="0.25">
      <c r="A65" s="239" t="s">
        <v>21</v>
      </c>
      <c r="B65" s="200" t="s">
        <v>274</v>
      </c>
      <c r="C65" s="191" t="s">
        <v>423</v>
      </c>
      <c r="D65" s="200" t="s">
        <v>348</v>
      </c>
      <c r="E65" s="192">
        <v>0.2</v>
      </c>
      <c r="F65" s="201"/>
      <c r="G65" s="202"/>
      <c r="H65" s="365">
        <f>F65*(1+G65)</f>
        <v>0</v>
      </c>
      <c r="I65" s="366"/>
      <c r="J65" s="96">
        <f>ROUND(H65*E65,2)</f>
        <v>0</v>
      </c>
    </row>
    <row r="66" spans="1:12" x14ac:dyDescent="0.25">
      <c r="A66" s="240" t="s">
        <v>21</v>
      </c>
      <c r="B66" s="204" t="s">
        <v>63</v>
      </c>
      <c r="C66" s="87" t="s">
        <v>422</v>
      </c>
      <c r="D66" s="88" t="s">
        <v>348</v>
      </c>
      <c r="E66" s="198">
        <v>0.4</v>
      </c>
      <c r="F66" s="94"/>
      <c r="G66" s="93"/>
      <c r="H66" s="349">
        <f t="shared" ref="H66" si="9">F66*(1+G66)</f>
        <v>0</v>
      </c>
      <c r="I66" s="350"/>
      <c r="J66" s="97">
        <f t="shared" ref="J66" si="10">ROUND(H66*E66,2)</f>
        <v>0</v>
      </c>
    </row>
    <row r="67" spans="1:12" x14ac:dyDescent="0.25">
      <c r="A67" s="340" t="s">
        <v>64</v>
      </c>
      <c r="B67" s="341"/>
      <c r="C67" s="342"/>
      <c r="D67" s="342"/>
      <c r="E67" s="342"/>
      <c r="F67" s="342"/>
      <c r="G67" s="342"/>
      <c r="H67" s="342"/>
      <c r="I67" s="342"/>
      <c r="J67" s="110">
        <f>SUM(J64:J66)</f>
        <v>0</v>
      </c>
      <c r="L67" s="170"/>
    </row>
    <row r="68" spans="1:12" x14ac:dyDescent="0.25">
      <c r="A68" s="374" t="s">
        <v>65</v>
      </c>
      <c r="B68" s="375"/>
      <c r="C68" s="375"/>
      <c r="D68" s="375"/>
      <c r="E68" s="375"/>
      <c r="F68" s="375"/>
      <c r="G68" s="375"/>
      <c r="H68" s="375"/>
      <c r="I68" s="228">
        <v>0.05</v>
      </c>
      <c r="J68" s="123">
        <f>ROUND(J67*I68,2)</f>
        <v>0</v>
      </c>
    </row>
    <row r="69" spans="1:12" x14ac:dyDescent="0.25">
      <c r="A69" s="376" t="s">
        <v>66</v>
      </c>
      <c r="B69" s="377"/>
      <c r="C69" s="378"/>
      <c r="D69" s="378"/>
      <c r="E69" s="378"/>
      <c r="F69" s="378"/>
      <c r="G69" s="378"/>
      <c r="H69" s="378"/>
      <c r="I69" s="378"/>
      <c r="J69" s="46"/>
    </row>
    <row r="70" spans="1:12" x14ac:dyDescent="0.25">
      <c r="A70" s="340" t="s">
        <v>67</v>
      </c>
      <c r="B70" s="341"/>
      <c r="C70" s="342"/>
      <c r="D70" s="342"/>
      <c r="E70" s="342"/>
      <c r="F70" s="342"/>
      <c r="G70" s="342"/>
      <c r="H70" s="342"/>
      <c r="I70" s="342"/>
      <c r="J70" s="89" t="e">
        <f>ROUND((J63+J67+J68)/J69,2)</f>
        <v>#DIV/0!</v>
      </c>
    </row>
    <row r="71" spans="1:12" x14ac:dyDescent="0.25">
      <c r="A71" s="209" t="s">
        <v>46</v>
      </c>
      <c r="B71" s="90" t="s">
        <v>47</v>
      </c>
      <c r="C71" s="115" t="s">
        <v>68</v>
      </c>
      <c r="D71" s="115" t="s">
        <v>58</v>
      </c>
      <c r="E71" s="352" t="s">
        <v>69</v>
      </c>
      <c r="F71" s="352"/>
      <c r="G71" s="352"/>
      <c r="H71" s="352" t="s">
        <v>70</v>
      </c>
      <c r="I71" s="352"/>
      <c r="J71" s="114" t="s">
        <v>55</v>
      </c>
    </row>
    <row r="72" spans="1:12" ht="33.75" x14ac:dyDescent="0.25">
      <c r="A72" s="241" t="s">
        <v>21</v>
      </c>
      <c r="B72" s="242" t="s">
        <v>275</v>
      </c>
      <c r="C72" s="191" t="s">
        <v>441</v>
      </c>
      <c r="D72" s="200" t="s">
        <v>360</v>
      </c>
      <c r="E72" s="401">
        <v>1</v>
      </c>
      <c r="F72" s="402"/>
      <c r="G72" s="403"/>
      <c r="H72" s="365"/>
      <c r="I72" s="366"/>
      <c r="J72" s="96">
        <f t="shared" ref="J72" si="11">ROUND(H72*E72,2)</f>
        <v>0</v>
      </c>
    </row>
    <row r="73" spans="1:12" x14ac:dyDescent="0.25">
      <c r="A73" s="340" t="s">
        <v>71</v>
      </c>
      <c r="B73" s="341"/>
      <c r="C73" s="342"/>
      <c r="D73" s="342"/>
      <c r="E73" s="342"/>
      <c r="F73" s="342"/>
      <c r="G73" s="342"/>
      <c r="H73" s="342"/>
      <c r="I73" s="342"/>
      <c r="J73" s="89">
        <f>SUM(J71:J72)</f>
        <v>0</v>
      </c>
    </row>
    <row r="74" spans="1:12" x14ac:dyDescent="0.25">
      <c r="A74" s="209" t="s">
        <v>46</v>
      </c>
      <c r="B74" s="90" t="s">
        <v>47</v>
      </c>
      <c r="C74" s="115" t="s">
        <v>72</v>
      </c>
      <c r="D74" s="115" t="s">
        <v>58</v>
      </c>
      <c r="E74" s="352" t="s">
        <v>69</v>
      </c>
      <c r="F74" s="352"/>
      <c r="G74" s="352"/>
      <c r="H74" s="352" t="s">
        <v>70</v>
      </c>
      <c r="I74" s="352"/>
      <c r="J74" s="114" t="s">
        <v>55</v>
      </c>
    </row>
    <row r="75" spans="1:12" ht="22.5" customHeight="1" x14ac:dyDescent="0.25">
      <c r="A75" s="210" t="s">
        <v>21</v>
      </c>
      <c r="B75" s="206">
        <v>2009619</v>
      </c>
      <c r="C75" s="191" t="s">
        <v>192</v>
      </c>
      <c r="D75" s="200" t="s">
        <v>359</v>
      </c>
      <c r="E75" s="415">
        <v>3.81</v>
      </c>
      <c r="F75" s="416"/>
      <c r="G75" s="416"/>
      <c r="H75" s="365"/>
      <c r="I75" s="366"/>
      <c r="J75" s="96">
        <f t="shared" ref="J75:J78" si="12">ROUND(H75*E75,2)</f>
        <v>0</v>
      </c>
    </row>
    <row r="76" spans="1:12" ht="22.5" customHeight="1" x14ac:dyDescent="0.25">
      <c r="A76" s="207" t="s">
        <v>21</v>
      </c>
      <c r="B76" s="121">
        <v>1109669</v>
      </c>
      <c r="C76" s="87" t="s">
        <v>401</v>
      </c>
      <c r="D76" s="88" t="s">
        <v>264</v>
      </c>
      <c r="E76" s="398">
        <v>0.06</v>
      </c>
      <c r="F76" s="399"/>
      <c r="G76" s="399"/>
      <c r="H76" s="349"/>
      <c r="I76" s="350"/>
      <c r="J76" s="97">
        <f t="shared" si="12"/>
        <v>0</v>
      </c>
      <c r="L76" s="171"/>
    </row>
    <row r="77" spans="1:12" ht="33.75" x14ac:dyDescent="0.25">
      <c r="A77" s="207" t="s">
        <v>21</v>
      </c>
      <c r="B77" s="121">
        <v>1107892</v>
      </c>
      <c r="C77" s="87" t="s">
        <v>185</v>
      </c>
      <c r="D77" s="88" t="s">
        <v>264</v>
      </c>
      <c r="E77" s="398">
        <v>0.25</v>
      </c>
      <c r="F77" s="399"/>
      <c r="G77" s="399"/>
      <c r="H77" s="349"/>
      <c r="I77" s="350"/>
      <c r="J77" s="97">
        <f t="shared" ref="J77" si="13">ROUND(H77*E77,2)</f>
        <v>0</v>
      </c>
      <c r="L77" s="171"/>
    </row>
    <row r="78" spans="1:12" ht="22.5" customHeight="1" x14ac:dyDescent="0.25">
      <c r="A78" s="211" t="s">
        <v>21</v>
      </c>
      <c r="B78" s="196">
        <v>3103302</v>
      </c>
      <c r="C78" s="197" t="s">
        <v>402</v>
      </c>
      <c r="D78" s="204" t="s">
        <v>359</v>
      </c>
      <c r="E78" s="407">
        <v>1.24</v>
      </c>
      <c r="F78" s="408"/>
      <c r="G78" s="408"/>
      <c r="H78" s="372"/>
      <c r="I78" s="373"/>
      <c r="J78" s="122">
        <f t="shared" si="12"/>
        <v>0</v>
      </c>
    </row>
    <row r="79" spans="1:12" x14ac:dyDescent="0.25">
      <c r="A79" s="340" t="s">
        <v>73</v>
      </c>
      <c r="B79" s="341"/>
      <c r="C79" s="342"/>
      <c r="D79" s="342"/>
      <c r="E79" s="342"/>
      <c r="F79" s="342"/>
      <c r="G79" s="342"/>
      <c r="H79" s="342"/>
      <c r="I79" s="342"/>
      <c r="J79" s="89">
        <f>SUM(J74:J78)</f>
        <v>0</v>
      </c>
    </row>
    <row r="80" spans="1:12" x14ac:dyDescent="0.25">
      <c r="A80" s="209" t="s">
        <v>46</v>
      </c>
      <c r="B80" s="90" t="s">
        <v>47</v>
      </c>
      <c r="C80" s="115" t="s">
        <v>74</v>
      </c>
      <c r="D80" s="115" t="s">
        <v>58</v>
      </c>
      <c r="E80" s="352" t="s">
        <v>69</v>
      </c>
      <c r="F80" s="352"/>
      <c r="G80" s="352"/>
      <c r="H80" s="352" t="s">
        <v>70</v>
      </c>
      <c r="I80" s="352"/>
      <c r="J80" s="114" t="s">
        <v>55</v>
      </c>
    </row>
    <row r="81" spans="1:12" ht="33.75" x14ac:dyDescent="0.25">
      <c r="A81" s="241" t="s">
        <v>21</v>
      </c>
      <c r="B81" s="242" t="s">
        <v>275</v>
      </c>
      <c r="C81" s="87" t="s">
        <v>276</v>
      </c>
      <c r="D81" s="88" t="s">
        <v>232</v>
      </c>
      <c r="E81" s="411">
        <v>4.2999999999999997E-2</v>
      </c>
      <c r="F81" s="412"/>
      <c r="G81" s="412"/>
      <c r="H81" s="413"/>
      <c r="I81" s="414"/>
      <c r="J81" s="243">
        <f>ROUND(H81*E81,2)</f>
        <v>0</v>
      </c>
    </row>
    <row r="82" spans="1:12" x14ac:dyDescent="0.25">
      <c r="A82" s="340" t="s">
        <v>75</v>
      </c>
      <c r="B82" s="341"/>
      <c r="C82" s="342"/>
      <c r="D82" s="342"/>
      <c r="E82" s="342"/>
      <c r="F82" s="342"/>
      <c r="G82" s="342"/>
      <c r="H82" s="342"/>
      <c r="I82" s="342"/>
      <c r="J82" s="89">
        <f>SUM(J80:J81)</f>
        <v>0</v>
      </c>
    </row>
    <row r="83" spans="1:12" x14ac:dyDescent="0.25">
      <c r="A83" s="357" t="s">
        <v>46</v>
      </c>
      <c r="B83" s="359" t="s">
        <v>47</v>
      </c>
      <c r="C83" s="360" t="s">
        <v>76</v>
      </c>
      <c r="D83" s="352" t="s">
        <v>77</v>
      </c>
      <c r="E83" s="352"/>
      <c r="F83" s="352" t="s">
        <v>78</v>
      </c>
      <c r="G83" s="352"/>
      <c r="H83" s="352" t="s">
        <v>70</v>
      </c>
      <c r="I83" s="352"/>
      <c r="J83" s="335" t="s">
        <v>55</v>
      </c>
    </row>
    <row r="84" spans="1:12" x14ac:dyDescent="0.25">
      <c r="A84" s="358"/>
      <c r="B84" s="360"/>
      <c r="C84" s="361"/>
      <c r="D84" s="117" t="s">
        <v>79</v>
      </c>
      <c r="E84" s="117" t="s">
        <v>80</v>
      </c>
      <c r="F84" s="362"/>
      <c r="G84" s="362"/>
      <c r="H84" s="362"/>
      <c r="I84" s="362"/>
      <c r="J84" s="336"/>
    </row>
    <row r="85" spans="1:12" ht="33.75" x14ac:dyDescent="0.25">
      <c r="A85" s="241" t="s">
        <v>21</v>
      </c>
      <c r="B85" s="244" t="s">
        <v>277</v>
      </c>
      <c r="C85" s="237" t="s">
        <v>276</v>
      </c>
      <c r="D85" s="238"/>
      <c r="E85" s="238"/>
      <c r="F85" s="404">
        <v>4.2999999999999997E-2</v>
      </c>
      <c r="G85" s="405"/>
      <c r="H85" s="406">
        <v>0</v>
      </c>
      <c r="I85" s="406"/>
      <c r="J85" s="243">
        <f>ROUND(H85*F85,2)</f>
        <v>0</v>
      </c>
    </row>
    <row r="86" spans="1:12" ht="15.75" thickBot="1" x14ac:dyDescent="0.3">
      <c r="A86" s="340" t="s">
        <v>81</v>
      </c>
      <c r="B86" s="341"/>
      <c r="C86" s="342"/>
      <c r="D86" s="342"/>
      <c r="E86" s="342"/>
      <c r="F86" s="342"/>
      <c r="G86" s="342"/>
      <c r="H86" s="342"/>
      <c r="I86" s="342"/>
      <c r="J86" s="89">
        <f>SUM(J84:J85)</f>
        <v>0</v>
      </c>
    </row>
    <row r="87" spans="1:12" ht="15.75" thickBot="1" x14ac:dyDescent="0.3">
      <c r="A87" s="343" t="s">
        <v>82</v>
      </c>
      <c r="B87" s="344"/>
      <c r="C87" s="345"/>
      <c r="D87" s="345"/>
      <c r="E87" s="345"/>
      <c r="F87" s="345"/>
      <c r="G87" s="345"/>
      <c r="H87" s="345"/>
      <c r="I87" s="345"/>
      <c r="J87" s="178" t="e">
        <f>J70+J73+J79+J86+J82</f>
        <v>#DIV/0!</v>
      </c>
    </row>
    <row r="88" spans="1:12" x14ac:dyDescent="0.25">
      <c r="A88" s="208" t="s">
        <v>43</v>
      </c>
      <c r="B88" s="95">
        <v>420001</v>
      </c>
      <c r="C88" s="379" t="s">
        <v>272</v>
      </c>
      <c r="D88" s="380"/>
      <c r="E88" s="380"/>
      <c r="F88" s="380"/>
      <c r="G88" s="380"/>
      <c r="H88" s="380"/>
      <c r="I88" s="380"/>
      <c r="J88" s="381"/>
      <c r="L88" s="124"/>
    </row>
    <row r="89" spans="1:12" ht="15.75" thickBot="1" x14ac:dyDescent="0.3">
      <c r="A89" s="382" t="s">
        <v>44</v>
      </c>
      <c r="B89" s="383"/>
      <c r="C89" s="384" t="s">
        <v>469</v>
      </c>
      <c r="D89" s="384"/>
      <c r="E89" s="384"/>
      <c r="F89" s="385"/>
      <c r="G89" s="119" t="s">
        <v>45</v>
      </c>
      <c r="H89" s="229" t="s">
        <v>264</v>
      </c>
      <c r="I89" s="386" t="s">
        <v>31</v>
      </c>
      <c r="J89" s="387"/>
    </row>
    <row r="90" spans="1:12" x14ac:dyDescent="0.25">
      <c r="A90" s="388" t="s">
        <v>46</v>
      </c>
      <c r="B90" s="389" t="s">
        <v>47</v>
      </c>
      <c r="C90" s="389" t="s">
        <v>48</v>
      </c>
      <c r="D90" s="390" t="s">
        <v>49</v>
      </c>
      <c r="E90" s="392" t="s">
        <v>50</v>
      </c>
      <c r="F90" s="393"/>
      <c r="G90" s="394"/>
      <c r="H90" s="392" t="s">
        <v>51</v>
      </c>
      <c r="I90" s="393"/>
      <c r="J90" s="395"/>
    </row>
    <row r="91" spans="1:12" x14ac:dyDescent="0.25">
      <c r="A91" s="358"/>
      <c r="B91" s="360"/>
      <c r="C91" s="360"/>
      <c r="D91" s="391"/>
      <c r="E91" s="116" t="s">
        <v>52</v>
      </c>
      <c r="F91" s="116" t="s">
        <v>53</v>
      </c>
      <c r="G91" s="116" t="s">
        <v>54</v>
      </c>
      <c r="H91" s="116" t="s">
        <v>53</v>
      </c>
      <c r="I91" s="116" t="s">
        <v>54</v>
      </c>
      <c r="J91" s="86" t="s">
        <v>55</v>
      </c>
    </row>
    <row r="92" spans="1:12" ht="22.5" x14ac:dyDescent="0.25">
      <c r="A92" s="207" t="s">
        <v>21</v>
      </c>
      <c r="B92" s="190" t="s">
        <v>265</v>
      </c>
      <c r="C92" s="191" t="s">
        <v>414</v>
      </c>
      <c r="D92" s="192" t="s">
        <v>263</v>
      </c>
      <c r="E92" s="193">
        <v>1</v>
      </c>
      <c r="F92" s="193">
        <v>0.9</v>
      </c>
      <c r="G92" s="193">
        <v>0.1</v>
      </c>
      <c r="H92" s="192"/>
      <c r="I92" s="192"/>
      <c r="J92" s="194">
        <f>ROUND(E92*(F92*H92)+(G92*I92),2)</f>
        <v>0</v>
      </c>
    </row>
    <row r="93" spans="1:12" ht="22.5" x14ac:dyDescent="0.25">
      <c r="A93" s="207" t="s">
        <v>132</v>
      </c>
      <c r="B93" s="121">
        <v>30080</v>
      </c>
      <c r="C93" s="87" t="s">
        <v>415</v>
      </c>
      <c r="D93" s="118"/>
      <c r="E93" s="31">
        <v>1</v>
      </c>
      <c r="F93" s="31">
        <v>0.45</v>
      </c>
      <c r="G93" s="31">
        <v>0.55000000000000004</v>
      </c>
      <c r="H93" s="118"/>
      <c r="I93" s="118"/>
      <c r="J93" s="195">
        <f t="shared" ref="J93:J99" si="14">ROUND(E93*(F93*H93)+(G93*I93),2)</f>
        <v>0</v>
      </c>
    </row>
    <row r="94" spans="1:12" ht="22.5" x14ac:dyDescent="0.25">
      <c r="A94" s="207" t="s">
        <v>21</v>
      </c>
      <c r="B94" s="121" t="s">
        <v>266</v>
      </c>
      <c r="C94" s="87" t="s">
        <v>416</v>
      </c>
      <c r="D94" s="118"/>
      <c r="E94" s="31">
        <v>1</v>
      </c>
      <c r="F94" s="31">
        <v>0.35</v>
      </c>
      <c r="G94" s="31">
        <v>0.65</v>
      </c>
      <c r="H94" s="118"/>
      <c r="I94" s="118"/>
      <c r="J94" s="195">
        <f t="shared" si="14"/>
        <v>0</v>
      </c>
    </row>
    <row r="95" spans="1:12" x14ac:dyDescent="0.25">
      <c r="A95" s="207" t="s">
        <v>21</v>
      </c>
      <c r="B95" s="121" t="s">
        <v>267</v>
      </c>
      <c r="C95" s="87" t="s">
        <v>417</v>
      </c>
      <c r="D95" s="118" t="s">
        <v>263</v>
      </c>
      <c r="E95" s="31">
        <v>2</v>
      </c>
      <c r="F95" s="31">
        <v>1</v>
      </c>
      <c r="G95" s="31">
        <v>0</v>
      </c>
      <c r="H95" s="118"/>
      <c r="I95" s="118"/>
      <c r="J95" s="195">
        <f t="shared" si="14"/>
        <v>0</v>
      </c>
    </row>
    <row r="96" spans="1:12" ht="22.5" x14ac:dyDescent="0.25">
      <c r="A96" s="207" t="s">
        <v>21</v>
      </c>
      <c r="B96" s="121" t="s">
        <v>268</v>
      </c>
      <c r="C96" s="87" t="s">
        <v>418</v>
      </c>
      <c r="D96" s="118" t="s">
        <v>263</v>
      </c>
      <c r="E96" s="31">
        <v>1</v>
      </c>
      <c r="F96" s="31">
        <v>0.6</v>
      </c>
      <c r="G96" s="31">
        <v>0.4</v>
      </c>
      <c r="H96" s="118"/>
      <c r="I96" s="118"/>
      <c r="J96" s="195">
        <f t="shared" si="14"/>
        <v>0</v>
      </c>
    </row>
    <row r="97" spans="1:12" ht="33.75" x14ac:dyDescent="0.25">
      <c r="A97" s="207" t="s">
        <v>21</v>
      </c>
      <c r="B97" s="121" t="s">
        <v>269</v>
      </c>
      <c r="C97" s="87" t="s">
        <v>419</v>
      </c>
      <c r="D97" s="118" t="s">
        <v>263</v>
      </c>
      <c r="E97" s="31">
        <v>1</v>
      </c>
      <c r="F97" s="31">
        <v>0.3</v>
      </c>
      <c r="G97" s="31">
        <v>0.7</v>
      </c>
      <c r="H97" s="118"/>
      <c r="I97" s="118"/>
      <c r="J97" s="195">
        <f t="shared" si="14"/>
        <v>0</v>
      </c>
    </row>
    <row r="98" spans="1:12" ht="22.5" x14ac:dyDescent="0.25">
      <c r="A98" s="207" t="s">
        <v>21</v>
      </c>
      <c r="B98" s="121" t="s">
        <v>270</v>
      </c>
      <c r="C98" s="87" t="s">
        <v>420</v>
      </c>
      <c r="D98" s="118"/>
      <c r="E98" s="31">
        <v>1</v>
      </c>
      <c r="F98" s="31">
        <v>1</v>
      </c>
      <c r="G98" s="31">
        <v>0</v>
      </c>
      <c r="H98" s="118"/>
      <c r="I98" s="118"/>
      <c r="J98" s="195">
        <f t="shared" si="14"/>
        <v>0</v>
      </c>
    </row>
    <row r="99" spans="1:12" x14ac:dyDescent="0.25">
      <c r="A99" s="207" t="s">
        <v>21</v>
      </c>
      <c r="B99" s="121" t="s">
        <v>271</v>
      </c>
      <c r="C99" s="87" t="s">
        <v>421</v>
      </c>
      <c r="D99" s="118" t="s">
        <v>263</v>
      </c>
      <c r="E99" s="31">
        <v>1</v>
      </c>
      <c r="F99" s="31">
        <v>0.35</v>
      </c>
      <c r="G99" s="31">
        <v>0.65</v>
      </c>
      <c r="H99" s="118"/>
      <c r="I99" s="118"/>
      <c r="J99" s="195">
        <f t="shared" si="14"/>
        <v>0</v>
      </c>
    </row>
    <row r="100" spans="1:12" x14ac:dyDescent="0.25">
      <c r="A100" s="368" t="s">
        <v>56</v>
      </c>
      <c r="B100" s="369"/>
      <c r="C100" s="369"/>
      <c r="D100" s="369"/>
      <c r="E100" s="369"/>
      <c r="F100" s="369"/>
      <c r="G100" s="369"/>
      <c r="H100" s="369"/>
      <c r="I100" s="341"/>
      <c r="J100" s="89">
        <f>SUM(J91:J99)</f>
        <v>0</v>
      </c>
    </row>
    <row r="101" spans="1:12" ht="22.5" x14ac:dyDescent="0.25">
      <c r="A101" s="209" t="s">
        <v>46</v>
      </c>
      <c r="B101" s="90" t="s">
        <v>47</v>
      </c>
      <c r="C101" s="115" t="s">
        <v>57</v>
      </c>
      <c r="D101" s="115" t="s">
        <v>58</v>
      </c>
      <c r="E101" s="115" t="s">
        <v>18</v>
      </c>
      <c r="F101" s="91" t="s">
        <v>59</v>
      </c>
      <c r="G101" s="91" t="s">
        <v>60</v>
      </c>
      <c r="H101" s="370" t="s">
        <v>61</v>
      </c>
      <c r="I101" s="371"/>
      <c r="J101" s="92" t="s">
        <v>62</v>
      </c>
    </row>
    <row r="102" spans="1:12" ht="22.5" x14ac:dyDescent="0.25">
      <c r="A102" s="207" t="s">
        <v>132</v>
      </c>
      <c r="B102" s="190">
        <v>20063</v>
      </c>
      <c r="C102" s="191" t="s">
        <v>426</v>
      </c>
      <c r="D102" s="200" t="s">
        <v>348</v>
      </c>
      <c r="E102" s="120">
        <v>0.5</v>
      </c>
      <c r="F102" s="201"/>
      <c r="G102" s="202"/>
      <c r="H102" s="365">
        <f>F102*(1+G102)</f>
        <v>0</v>
      </c>
      <c r="I102" s="366"/>
      <c r="J102" s="96">
        <f>ROUND(H102*E102,2)</f>
        <v>0</v>
      </c>
    </row>
    <row r="103" spans="1:12" ht="22.5" x14ac:dyDescent="0.25">
      <c r="A103" s="207" t="s">
        <v>132</v>
      </c>
      <c r="B103" s="121">
        <v>20088</v>
      </c>
      <c r="C103" s="87" t="s">
        <v>427</v>
      </c>
      <c r="D103" s="88" t="s">
        <v>348</v>
      </c>
      <c r="E103" s="203">
        <v>1</v>
      </c>
      <c r="F103" s="94"/>
      <c r="G103" s="93"/>
      <c r="H103" s="349">
        <f t="shared" ref="H103:H104" si="15">F103*(1+G103)</f>
        <v>0</v>
      </c>
      <c r="I103" s="350"/>
      <c r="J103" s="97">
        <f t="shared" ref="J103:J104" si="16">ROUND(H103*E103,2)</f>
        <v>0</v>
      </c>
    </row>
    <row r="104" spans="1:12" x14ac:dyDescent="0.25">
      <c r="A104" s="211" t="s">
        <v>21</v>
      </c>
      <c r="B104" s="196" t="s">
        <v>63</v>
      </c>
      <c r="C104" s="197" t="s">
        <v>422</v>
      </c>
      <c r="D104" s="204" t="s">
        <v>348</v>
      </c>
      <c r="E104" s="125">
        <v>4</v>
      </c>
      <c r="F104" s="199"/>
      <c r="G104" s="205"/>
      <c r="H104" s="372">
        <f t="shared" si="15"/>
        <v>0</v>
      </c>
      <c r="I104" s="373"/>
      <c r="J104" s="122">
        <f t="shared" si="16"/>
        <v>0</v>
      </c>
    </row>
    <row r="105" spans="1:12" x14ac:dyDescent="0.25">
      <c r="A105" s="340" t="s">
        <v>64</v>
      </c>
      <c r="B105" s="341"/>
      <c r="C105" s="342"/>
      <c r="D105" s="342"/>
      <c r="E105" s="342"/>
      <c r="F105" s="342"/>
      <c r="G105" s="342"/>
      <c r="H105" s="342"/>
      <c r="I105" s="342"/>
      <c r="J105" s="110">
        <f>SUM(J101:J104)</f>
        <v>0</v>
      </c>
      <c r="L105" s="170"/>
    </row>
    <row r="106" spans="1:12" x14ac:dyDescent="0.25">
      <c r="A106" s="374" t="s">
        <v>65</v>
      </c>
      <c r="B106" s="375"/>
      <c r="C106" s="375"/>
      <c r="D106" s="375"/>
      <c r="E106" s="375"/>
      <c r="F106" s="375"/>
      <c r="G106" s="375"/>
      <c r="H106" s="375"/>
      <c r="I106" s="228">
        <v>0.05</v>
      </c>
      <c r="J106" s="123">
        <f>ROUND(J105*I106,2)</f>
        <v>0</v>
      </c>
    </row>
    <row r="107" spans="1:12" x14ac:dyDescent="0.25">
      <c r="A107" s="376" t="s">
        <v>66</v>
      </c>
      <c r="B107" s="377"/>
      <c r="C107" s="378"/>
      <c r="D107" s="378"/>
      <c r="E107" s="378"/>
      <c r="F107" s="378"/>
      <c r="G107" s="378"/>
      <c r="H107" s="378"/>
      <c r="I107" s="378"/>
      <c r="J107" s="46"/>
    </row>
    <row r="108" spans="1:12" x14ac:dyDescent="0.25">
      <c r="A108" s="340" t="s">
        <v>67</v>
      </c>
      <c r="B108" s="341"/>
      <c r="C108" s="342"/>
      <c r="D108" s="342"/>
      <c r="E108" s="342"/>
      <c r="F108" s="342"/>
      <c r="G108" s="342"/>
      <c r="H108" s="342"/>
      <c r="I108" s="342"/>
      <c r="J108" s="89" t="e">
        <f>ROUND((J100+J105+J106)/J107,2)</f>
        <v>#DIV/0!</v>
      </c>
    </row>
    <row r="109" spans="1:12" x14ac:dyDescent="0.25">
      <c r="A109" s="209" t="s">
        <v>46</v>
      </c>
      <c r="B109" s="90" t="s">
        <v>47</v>
      </c>
      <c r="C109" s="115" t="s">
        <v>68</v>
      </c>
      <c r="D109" s="115" t="s">
        <v>58</v>
      </c>
      <c r="E109" s="352" t="s">
        <v>69</v>
      </c>
      <c r="F109" s="352"/>
      <c r="G109" s="352"/>
      <c r="H109" s="352" t="s">
        <v>70</v>
      </c>
      <c r="I109" s="352"/>
      <c r="J109" s="114" t="s">
        <v>55</v>
      </c>
    </row>
    <row r="110" spans="1:12" ht="22.5" x14ac:dyDescent="0.25">
      <c r="A110" s="207" t="s">
        <v>132</v>
      </c>
      <c r="B110" s="190">
        <v>10118</v>
      </c>
      <c r="C110" s="191" t="s">
        <v>442</v>
      </c>
      <c r="D110" s="200" t="s">
        <v>389</v>
      </c>
      <c r="E110" s="401">
        <v>0.7</v>
      </c>
      <c r="F110" s="402"/>
      <c r="G110" s="403"/>
      <c r="H110" s="365"/>
      <c r="I110" s="366"/>
      <c r="J110" s="96">
        <f t="shared" ref="J110:J111" si="17">ROUND(H110*E110,2)</f>
        <v>0</v>
      </c>
    </row>
    <row r="111" spans="1:12" ht="22.5" x14ac:dyDescent="0.25">
      <c r="A111" s="207" t="s">
        <v>132</v>
      </c>
      <c r="B111" s="121">
        <v>10092</v>
      </c>
      <c r="C111" s="87" t="s">
        <v>443</v>
      </c>
      <c r="D111" s="88" t="s">
        <v>444</v>
      </c>
      <c r="E111" s="407">
        <v>63</v>
      </c>
      <c r="F111" s="408"/>
      <c r="G111" s="409"/>
      <c r="H111" s="349"/>
      <c r="I111" s="350"/>
      <c r="J111" s="97">
        <f t="shared" si="17"/>
        <v>0</v>
      </c>
    </row>
    <row r="112" spans="1:12" x14ac:dyDescent="0.25">
      <c r="A112" s="340" t="s">
        <v>71</v>
      </c>
      <c r="B112" s="341"/>
      <c r="C112" s="342"/>
      <c r="D112" s="342"/>
      <c r="E112" s="342"/>
      <c r="F112" s="342"/>
      <c r="G112" s="342"/>
      <c r="H112" s="342"/>
      <c r="I112" s="342"/>
      <c r="J112" s="89">
        <f>SUM(J109:J111)</f>
        <v>0</v>
      </c>
    </row>
    <row r="113" spans="1:12" x14ac:dyDescent="0.25">
      <c r="A113" s="209" t="s">
        <v>46</v>
      </c>
      <c r="B113" s="90" t="s">
        <v>47</v>
      </c>
      <c r="C113" s="115" t="s">
        <v>72</v>
      </c>
      <c r="D113" s="115" t="s">
        <v>58</v>
      </c>
      <c r="E113" s="352" t="s">
        <v>69</v>
      </c>
      <c r="F113" s="352"/>
      <c r="G113" s="352"/>
      <c r="H113" s="352" t="s">
        <v>70</v>
      </c>
      <c r="I113" s="352"/>
      <c r="J113" s="114" t="s">
        <v>55</v>
      </c>
    </row>
    <row r="114" spans="1:12" x14ac:dyDescent="0.25">
      <c r="A114" s="210"/>
      <c r="B114" s="206"/>
      <c r="C114" s="191"/>
      <c r="D114" s="200"/>
      <c r="E114" s="364"/>
      <c r="F114" s="364"/>
      <c r="G114" s="364"/>
      <c r="H114" s="365"/>
      <c r="I114" s="366"/>
      <c r="J114" s="96"/>
    </row>
    <row r="115" spans="1:12" x14ac:dyDescent="0.25">
      <c r="A115" s="340" t="s">
        <v>73</v>
      </c>
      <c r="B115" s="341"/>
      <c r="C115" s="342"/>
      <c r="D115" s="342"/>
      <c r="E115" s="342"/>
      <c r="F115" s="342"/>
      <c r="G115" s="342"/>
      <c r="H115" s="342"/>
      <c r="I115" s="342"/>
      <c r="J115" s="89">
        <f>SUM(J113:J114)</f>
        <v>0</v>
      </c>
    </row>
    <row r="116" spans="1:12" x14ac:dyDescent="0.25">
      <c r="A116" s="209" t="s">
        <v>46</v>
      </c>
      <c r="B116" s="90" t="s">
        <v>47</v>
      </c>
      <c r="C116" s="115" t="s">
        <v>74</v>
      </c>
      <c r="D116" s="115" t="s">
        <v>58</v>
      </c>
      <c r="E116" s="352" t="s">
        <v>69</v>
      </c>
      <c r="F116" s="352"/>
      <c r="G116" s="352"/>
      <c r="H116" s="352" t="s">
        <v>70</v>
      </c>
      <c r="I116" s="352"/>
      <c r="J116" s="114" t="s">
        <v>55</v>
      </c>
    </row>
    <row r="117" spans="1:12" x14ac:dyDescent="0.25">
      <c r="A117" s="212"/>
      <c r="B117" s="172"/>
      <c r="C117" s="173"/>
      <c r="D117" s="174"/>
      <c r="E117" s="353"/>
      <c r="F117" s="354"/>
      <c r="G117" s="354"/>
      <c r="H117" s="355"/>
      <c r="I117" s="356"/>
      <c r="J117" s="169">
        <f t="shared" ref="J117" si="18">ROUND(H117*E117,2)</f>
        <v>0</v>
      </c>
    </row>
    <row r="118" spans="1:12" x14ac:dyDescent="0.25">
      <c r="A118" s="340" t="s">
        <v>75</v>
      </c>
      <c r="B118" s="341"/>
      <c r="C118" s="342"/>
      <c r="D118" s="342"/>
      <c r="E118" s="342"/>
      <c r="F118" s="342"/>
      <c r="G118" s="342"/>
      <c r="H118" s="342"/>
      <c r="I118" s="342"/>
      <c r="J118" s="89">
        <f>SUM(J116:J117)</f>
        <v>0</v>
      </c>
    </row>
    <row r="119" spans="1:12" x14ac:dyDescent="0.25">
      <c r="A119" s="357" t="s">
        <v>46</v>
      </c>
      <c r="B119" s="359" t="s">
        <v>47</v>
      </c>
      <c r="C119" s="360" t="s">
        <v>76</v>
      </c>
      <c r="D119" s="352" t="s">
        <v>77</v>
      </c>
      <c r="E119" s="352"/>
      <c r="F119" s="352" t="s">
        <v>78</v>
      </c>
      <c r="G119" s="352"/>
      <c r="H119" s="352" t="s">
        <v>70</v>
      </c>
      <c r="I119" s="352"/>
      <c r="J119" s="335" t="s">
        <v>55</v>
      </c>
    </row>
    <row r="120" spans="1:12" x14ac:dyDescent="0.25">
      <c r="A120" s="358"/>
      <c r="B120" s="360"/>
      <c r="C120" s="361"/>
      <c r="D120" s="117" t="s">
        <v>79</v>
      </c>
      <c r="E120" s="117" t="s">
        <v>80</v>
      </c>
      <c r="F120" s="362"/>
      <c r="G120" s="362"/>
      <c r="H120" s="362"/>
      <c r="I120" s="362"/>
      <c r="J120" s="336"/>
    </row>
    <row r="121" spans="1:12" x14ac:dyDescent="0.25">
      <c r="A121" s="212"/>
      <c r="B121" s="176"/>
      <c r="C121" s="175"/>
      <c r="D121" s="177"/>
      <c r="E121" s="177"/>
      <c r="F121" s="337"/>
      <c r="G121" s="338"/>
      <c r="H121" s="339"/>
      <c r="I121" s="339"/>
      <c r="J121" s="169">
        <f>ROUND(H121*F121,2)</f>
        <v>0</v>
      </c>
    </row>
    <row r="122" spans="1:12" ht="15.75" thickBot="1" x14ac:dyDescent="0.3">
      <c r="A122" s="340" t="s">
        <v>81</v>
      </c>
      <c r="B122" s="341"/>
      <c r="C122" s="342"/>
      <c r="D122" s="342"/>
      <c r="E122" s="342"/>
      <c r="F122" s="342"/>
      <c r="G122" s="342"/>
      <c r="H122" s="342"/>
      <c r="I122" s="342"/>
      <c r="J122" s="89">
        <f>SUM(J120:J121)</f>
        <v>0</v>
      </c>
    </row>
    <row r="123" spans="1:12" ht="15.75" thickBot="1" x14ac:dyDescent="0.3">
      <c r="A123" s="343" t="s">
        <v>82</v>
      </c>
      <c r="B123" s="344"/>
      <c r="C123" s="345"/>
      <c r="D123" s="345"/>
      <c r="E123" s="345"/>
      <c r="F123" s="345"/>
      <c r="G123" s="345"/>
      <c r="H123" s="345"/>
      <c r="I123" s="345"/>
      <c r="J123" s="178" t="e">
        <f>J108+J112+J115+J122+J118</f>
        <v>#DIV/0!</v>
      </c>
    </row>
    <row r="124" spans="1:12" x14ac:dyDescent="0.25">
      <c r="A124" s="208" t="s">
        <v>43</v>
      </c>
      <c r="B124" s="95">
        <v>420002</v>
      </c>
      <c r="C124" s="379" t="s">
        <v>261</v>
      </c>
      <c r="D124" s="380"/>
      <c r="E124" s="380"/>
      <c r="F124" s="380"/>
      <c r="G124" s="380"/>
      <c r="H124" s="380"/>
      <c r="I124" s="380"/>
      <c r="J124" s="381"/>
      <c r="L124" s="124"/>
    </row>
    <row r="125" spans="1:12" ht="15.75" customHeight="1" thickBot="1" x14ac:dyDescent="0.3">
      <c r="A125" s="382" t="s">
        <v>44</v>
      </c>
      <c r="B125" s="383"/>
      <c r="C125" s="384" t="s">
        <v>469</v>
      </c>
      <c r="D125" s="384"/>
      <c r="E125" s="384"/>
      <c r="F125" s="385"/>
      <c r="G125" s="119" t="s">
        <v>45</v>
      </c>
      <c r="H125" s="229" t="s">
        <v>262</v>
      </c>
      <c r="I125" s="386" t="s">
        <v>31</v>
      </c>
      <c r="J125" s="387"/>
    </row>
    <row r="126" spans="1:12" x14ac:dyDescent="0.25">
      <c r="A126" s="388" t="s">
        <v>46</v>
      </c>
      <c r="B126" s="389" t="s">
        <v>47</v>
      </c>
      <c r="C126" s="389" t="s">
        <v>48</v>
      </c>
      <c r="D126" s="390" t="s">
        <v>49</v>
      </c>
      <c r="E126" s="392" t="s">
        <v>50</v>
      </c>
      <c r="F126" s="393"/>
      <c r="G126" s="394"/>
      <c r="H126" s="392" t="s">
        <v>51</v>
      </c>
      <c r="I126" s="393"/>
      <c r="J126" s="395"/>
    </row>
    <row r="127" spans="1:12" x14ac:dyDescent="0.25">
      <c r="A127" s="358"/>
      <c r="B127" s="360"/>
      <c r="C127" s="360"/>
      <c r="D127" s="391"/>
      <c r="E127" s="116" t="s">
        <v>52</v>
      </c>
      <c r="F127" s="116" t="s">
        <v>53</v>
      </c>
      <c r="G127" s="116" t="s">
        <v>54</v>
      </c>
      <c r="H127" s="116" t="s">
        <v>53</v>
      </c>
      <c r="I127" s="116" t="s">
        <v>54</v>
      </c>
      <c r="J127" s="86" t="s">
        <v>55</v>
      </c>
    </row>
    <row r="128" spans="1:12" x14ac:dyDescent="0.25">
      <c r="A128" s="207"/>
      <c r="B128" s="190"/>
      <c r="C128" s="191"/>
      <c r="D128" s="192"/>
      <c r="E128" s="193"/>
      <c r="F128" s="193"/>
      <c r="G128" s="193"/>
      <c r="H128" s="192"/>
      <c r="I128" s="192"/>
      <c r="J128" s="194"/>
    </row>
    <row r="129" spans="1:12" x14ac:dyDescent="0.25">
      <c r="A129" s="368" t="s">
        <v>56</v>
      </c>
      <c r="B129" s="369"/>
      <c r="C129" s="369"/>
      <c r="D129" s="369"/>
      <c r="E129" s="369"/>
      <c r="F129" s="369"/>
      <c r="G129" s="369"/>
      <c r="H129" s="369"/>
      <c r="I129" s="341"/>
      <c r="J129" s="89">
        <f>SUM(J127:J128)</f>
        <v>0</v>
      </c>
    </row>
    <row r="130" spans="1:12" ht="22.5" x14ac:dyDescent="0.25">
      <c r="A130" s="209" t="s">
        <v>46</v>
      </c>
      <c r="B130" s="90" t="s">
        <v>47</v>
      </c>
      <c r="C130" s="115" t="s">
        <v>57</v>
      </c>
      <c r="D130" s="115" t="s">
        <v>58</v>
      </c>
      <c r="E130" s="115" t="s">
        <v>18</v>
      </c>
      <c r="F130" s="91" t="s">
        <v>59</v>
      </c>
      <c r="G130" s="91" t="s">
        <v>60</v>
      </c>
      <c r="H130" s="370" t="s">
        <v>61</v>
      </c>
      <c r="I130" s="371"/>
      <c r="J130" s="92" t="s">
        <v>62</v>
      </c>
    </row>
    <row r="131" spans="1:12" x14ac:dyDescent="0.25">
      <c r="A131" s="210"/>
      <c r="B131" s="190"/>
      <c r="C131" s="191"/>
      <c r="D131" s="200"/>
      <c r="E131" s="120"/>
      <c r="F131" s="201"/>
      <c r="G131" s="202"/>
      <c r="H131" s="365"/>
      <c r="I131" s="366"/>
      <c r="J131" s="96"/>
    </row>
    <row r="132" spans="1:12" x14ac:dyDescent="0.25">
      <c r="A132" s="340" t="s">
        <v>64</v>
      </c>
      <c r="B132" s="341"/>
      <c r="C132" s="342"/>
      <c r="D132" s="342"/>
      <c r="E132" s="342"/>
      <c r="F132" s="342"/>
      <c r="G132" s="342"/>
      <c r="H132" s="342"/>
      <c r="I132" s="342"/>
      <c r="J132" s="110">
        <f>SUM(J130:J131)</f>
        <v>0</v>
      </c>
      <c r="L132" s="170"/>
    </row>
    <row r="133" spans="1:12" x14ac:dyDescent="0.25">
      <c r="A133" s="374" t="s">
        <v>65</v>
      </c>
      <c r="B133" s="375"/>
      <c r="C133" s="375"/>
      <c r="D133" s="375"/>
      <c r="E133" s="375"/>
      <c r="F133" s="375"/>
      <c r="G133" s="375"/>
      <c r="H133" s="375"/>
      <c r="I133" s="228">
        <v>0.05</v>
      </c>
      <c r="J133" s="123">
        <f>ROUND(J132*I133,2)</f>
        <v>0</v>
      </c>
    </row>
    <row r="134" spans="1:12" x14ac:dyDescent="0.25">
      <c r="A134" s="376" t="s">
        <v>66</v>
      </c>
      <c r="B134" s="377"/>
      <c r="C134" s="378"/>
      <c r="D134" s="378"/>
      <c r="E134" s="378"/>
      <c r="F134" s="378"/>
      <c r="G134" s="378"/>
      <c r="H134" s="378"/>
      <c r="I134" s="378"/>
      <c r="J134" s="46"/>
    </row>
    <row r="135" spans="1:12" x14ac:dyDescent="0.25">
      <c r="A135" s="340" t="s">
        <v>67</v>
      </c>
      <c r="B135" s="341"/>
      <c r="C135" s="342"/>
      <c r="D135" s="342"/>
      <c r="E135" s="342"/>
      <c r="F135" s="342"/>
      <c r="G135" s="342"/>
      <c r="H135" s="342"/>
      <c r="I135" s="342"/>
      <c r="J135" s="89" t="e">
        <f>ROUND((J129+J132+J133)/J134,2)</f>
        <v>#DIV/0!</v>
      </c>
    </row>
    <row r="136" spans="1:12" x14ac:dyDescent="0.25">
      <c r="A136" s="209" t="s">
        <v>46</v>
      </c>
      <c r="B136" s="90" t="s">
        <v>47</v>
      </c>
      <c r="C136" s="115" t="s">
        <v>68</v>
      </c>
      <c r="D136" s="115" t="s">
        <v>58</v>
      </c>
      <c r="E136" s="352" t="s">
        <v>69</v>
      </c>
      <c r="F136" s="352"/>
      <c r="G136" s="352"/>
      <c r="H136" s="352" t="s">
        <v>70</v>
      </c>
      <c r="I136" s="352"/>
      <c r="J136" s="114" t="s">
        <v>55</v>
      </c>
    </row>
    <row r="137" spans="1:12" x14ac:dyDescent="0.25">
      <c r="A137" s="210"/>
      <c r="B137" s="190"/>
      <c r="C137" s="191"/>
      <c r="D137" s="200"/>
      <c r="E137" s="401"/>
      <c r="F137" s="402"/>
      <c r="G137" s="403"/>
      <c r="H137" s="365"/>
      <c r="I137" s="366"/>
      <c r="J137" s="96"/>
    </row>
    <row r="138" spans="1:12" x14ac:dyDescent="0.25">
      <c r="A138" s="340" t="s">
        <v>71</v>
      </c>
      <c r="B138" s="341"/>
      <c r="C138" s="342"/>
      <c r="D138" s="342"/>
      <c r="E138" s="342"/>
      <c r="F138" s="342"/>
      <c r="G138" s="342"/>
      <c r="H138" s="342"/>
      <c r="I138" s="342"/>
      <c r="J138" s="89">
        <f>SUM(J136:J137)</f>
        <v>0</v>
      </c>
    </row>
    <row r="139" spans="1:12" x14ac:dyDescent="0.25">
      <c r="A139" s="209" t="s">
        <v>46</v>
      </c>
      <c r="B139" s="90" t="s">
        <v>47</v>
      </c>
      <c r="C139" s="115" t="s">
        <v>72</v>
      </c>
      <c r="D139" s="115" t="s">
        <v>58</v>
      </c>
      <c r="E139" s="352" t="s">
        <v>69</v>
      </c>
      <c r="F139" s="352"/>
      <c r="G139" s="352"/>
      <c r="H139" s="352" t="s">
        <v>70</v>
      </c>
      <c r="I139" s="352"/>
      <c r="J139" s="114" t="s">
        <v>55</v>
      </c>
    </row>
    <row r="140" spans="1:12" ht="33.75" x14ac:dyDescent="0.25">
      <c r="A140" s="210" t="s">
        <v>21</v>
      </c>
      <c r="B140" s="206">
        <v>1107892</v>
      </c>
      <c r="C140" s="191" t="s">
        <v>185</v>
      </c>
      <c r="D140" s="200" t="s">
        <v>264</v>
      </c>
      <c r="E140" s="410">
        <v>7.4999999999999997E-3</v>
      </c>
      <c r="F140" s="410"/>
      <c r="G140" s="410"/>
      <c r="H140" s="365"/>
      <c r="I140" s="366"/>
      <c r="J140" s="96">
        <f t="shared" ref="J140:J141" si="19">ROUND(H140*E140,2)</f>
        <v>0</v>
      </c>
    </row>
    <row r="141" spans="1:12" ht="45" x14ac:dyDescent="0.25">
      <c r="A141" s="207" t="s">
        <v>132</v>
      </c>
      <c r="B141" s="121">
        <v>43018</v>
      </c>
      <c r="C141" s="87" t="s">
        <v>386</v>
      </c>
      <c r="D141" s="88" t="s">
        <v>263</v>
      </c>
      <c r="E141" s="407">
        <v>1</v>
      </c>
      <c r="F141" s="408"/>
      <c r="G141" s="409"/>
      <c r="H141" s="349"/>
      <c r="I141" s="350"/>
      <c r="J141" s="97">
        <f t="shared" si="19"/>
        <v>0</v>
      </c>
      <c r="L141" s="171"/>
    </row>
    <row r="142" spans="1:12" x14ac:dyDescent="0.25">
      <c r="A142" s="340" t="s">
        <v>73</v>
      </c>
      <c r="B142" s="341"/>
      <c r="C142" s="342"/>
      <c r="D142" s="342"/>
      <c r="E142" s="342"/>
      <c r="F142" s="342"/>
      <c r="G142" s="342"/>
      <c r="H142" s="342"/>
      <c r="I142" s="342"/>
      <c r="J142" s="89">
        <f>SUM(J139:J141)</f>
        <v>0</v>
      </c>
    </row>
    <row r="143" spans="1:12" x14ac:dyDescent="0.25">
      <c r="A143" s="209" t="s">
        <v>46</v>
      </c>
      <c r="B143" s="90" t="s">
        <v>47</v>
      </c>
      <c r="C143" s="115" t="s">
        <v>74</v>
      </c>
      <c r="D143" s="115" t="s">
        <v>58</v>
      </c>
      <c r="E143" s="352" t="s">
        <v>69</v>
      </c>
      <c r="F143" s="352"/>
      <c r="G143" s="352"/>
      <c r="H143" s="352" t="s">
        <v>70</v>
      </c>
      <c r="I143" s="352"/>
      <c r="J143" s="114" t="s">
        <v>55</v>
      </c>
    </row>
    <row r="144" spans="1:12" x14ac:dyDescent="0.25">
      <c r="A144" s="212"/>
      <c r="B144" s="172"/>
      <c r="C144" s="173"/>
      <c r="D144" s="174"/>
      <c r="E144" s="353"/>
      <c r="F144" s="354"/>
      <c r="G144" s="354"/>
      <c r="H144" s="355"/>
      <c r="I144" s="356"/>
      <c r="J144" s="169">
        <f t="shared" ref="J144" si="20">ROUND(H144*E144,2)</f>
        <v>0</v>
      </c>
    </row>
    <row r="145" spans="1:12" x14ac:dyDescent="0.25">
      <c r="A145" s="340" t="s">
        <v>75</v>
      </c>
      <c r="B145" s="341"/>
      <c r="C145" s="342"/>
      <c r="D145" s="342"/>
      <c r="E145" s="342"/>
      <c r="F145" s="342"/>
      <c r="G145" s="342"/>
      <c r="H145" s="342"/>
      <c r="I145" s="342"/>
      <c r="J145" s="89">
        <f>SUM(J143:J144)</f>
        <v>0</v>
      </c>
    </row>
    <row r="146" spans="1:12" x14ac:dyDescent="0.25">
      <c r="A146" s="357" t="s">
        <v>46</v>
      </c>
      <c r="B146" s="359" t="s">
        <v>47</v>
      </c>
      <c r="C146" s="360" t="s">
        <v>76</v>
      </c>
      <c r="D146" s="352" t="s">
        <v>77</v>
      </c>
      <c r="E146" s="352"/>
      <c r="F146" s="352" t="s">
        <v>78</v>
      </c>
      <c r="G146" s="352"/>
      <c r="H146" s="352" t="s">
        <v>70</v>
      </c>
      <c r="I146" s="352"/>
      <c r="J146" s="335" t="s">
        <v>55</v>
      </c>
    </row>
    <row r="147" spans="1:12" x14ac:dyDescent="0.25">
      <c r="A147" s="358"/>
      <c r="B147" s="360"/>
      <c r="C147" s="361"/>
      <c r="D147" s="117" t="s">
        <v>79</v>
      </c>
      <c r="E147" s="117" t="s">
        <v>80</v>
      </c>
      <c r="F147" s="362"/>
      <c r="G147" s="362"/>
      <c r="H147" s="362"/>
      <c r="I147" s="362"/>
      <c r="J147" s="336"/>
    </row>
    <row r="148" spans="1:12" x14ac:dyDescent="0.25">
      <c r="A148" s="212"/>
      <c r="B148" s="176"/>
      <c r="C148" s="175"/>
      <c r="D148" s="177"/>
      <c r="E148" s="177"/>
      <c r="F148" s="337"/>
      <c r="G148" s="338"/>
      <c r="H148" s="339"/>
      <c r="I148" s="339"/>
      <c r="J148" s="169">
        <f>ROUND(H148*F148,2)</f>
        <v>0</v>
      </c>
    </row>
    <row r="149" spans="1:12" ht="15.75" thickBot="1" x14ac:dyDescent="0.3">
      <c r="A149" s="340" t="s">
        <v>81</v>
      </c>
      <c r="B149" s="341"/>
      <c r="C149" s="342"/>
      <c r="D149" s="342"/>
      <c r="E149" s="342"/>
      <c r="F149" s="342"/>
      <c r="G149" s="342"/>
      <c r="H149" s="342"/>
      <c r="I149" s="342"/>
      <c r="J149" s="89">
        <f>SUM(J147:J148)</f>
        <v>0</v>
      </c>
    </row>
    <row r="150" spans="1:12" ht="15.75" thickBot="1" x14ac:dyDescent="0.3">
      <c r="A150" s="343" t="s">
        <v>82</v>
      </c>
      <c r="B150" s="344"/>
      <c r="C150" s="345"/>
      <c r="D150" s="345"/>
      <c r="E150" s="345"/>
      <c r="F150" s="345"/>
      <c r="G150" s="345"/>
      <c r="H150" s="345"/>
      <c r="I150" s="345"/>
      <c r="J150" s="178" t="e">
        <f>J135+J138+J142+J149+J145</f>
        <v>#DIV/0!</v>
      </c>
    </row>
    <row r="151" spans="1:12" x14ac:dyDescent="0.25">
      <c r="A151" s="208" t="s">
        <v>43</v>
      </c>
      <c r="B151" s="95">
        <v>700001</v>
      </c>
      <c r="C151" s="379" t="s">
        <v>325</v>
      </c>
      <c r="D151" s="380"/>
      <c r="E151" s="380"/>
      <c r="F151" s="380"/>
      <c r="G151" s="380"/>
      <c r="H151" s="380"/>
      <c r="I151" s="380"/>
      <c r="J151" s="381"/>
      <c r="L151" s="124"/>
    </row>
    <row r="152" spans="1:12" ht="15.75" customHeight="1" thickBot="1" x14ac:dyDescent="0.3">
      <c r="A152" s="382" t="s">
        <v>44</v>
      </c>
      <c r="B152" s="383"/>
      <c r="C152" s="384" t="s">
        <v>471</v>
      </c>
      <c r="D152" s="384"/>
      <c r="E152" s="384"/>
      <c r="F152" s="385"/>
      <c r="G152" s="119" t="s">
        <v>45</v>
      </c>
      <c r="H152" s="229" t="s">
        <v>58</v>
      </c>
      <c r="I152" s="386" t="s">
        <v>31</v>
      </c>
      <c r="J152" s="387"/>
    </row>
    <row r="153" spans="1:12" x14ac:dyDescent="0.25">
      <c r="A153" s="388" t="s">
        <v>46</v>
      </c>
      <c r="B153" s="389" t="s">
        <v>47</v>
      </c>
      <c r="C153" s="389" t="s">
        <v>48</v>
      </c>
      <c r="D153" s="390" t="s">
        <v>49</v>
      </c>
      <c r="E153" s="392" t="s">
        <v>50</v>
      </c>
      <c r="F153" s="393"/>
      <c r="G153" s="394"/>
      <c r="H153" s="392" t="s">
        <v>51</v>
      </c>
      <c r="I153" s="393"/>
      <c r="J153" s="395"/>
    </row>
    <row r="154" spans="1:12" x14ac:dyDescent="0.25">
      <c r="A154" s="358"/>
      <c r="B154" s="360"/>
      <c r="C154" s="360"/>
      <c r="D154" s="391"/>
      <c r="E154" s="116" t="s">
        <v>52</v>
      </c>
      <c r="F154" s="116" t="s">
        <v>53</v>
      </c>
      <c r="G154" s="116" t="s">
        <v>54</v>
      </c>
      <c r="H154" s="116" t="s">
        <v>53</v>
      </c>
      <c r="I154" s="116" t="s">
        <v>54</v>
      </c>
      <c r="J154" s="86" t="s">
        <v>55</v>
      </c>
    </row>
    <row r="155" spans="1:12" x14ac:dyDescent="0.25">
      <c r="A155" s="207"/>
      <c r="B155" s="190"/>
      <c r="C155" s="191"/>
      <c r="D155" s="192"/>
      <c r="E155" s="193"/>
      <c r="F155" s="193"/>
      <c r="G155" s="193"/>
      <c r="H155" s="192"/>
      <c r="I155" s="192"/>
      <c r="J155" s="194"/>
    </row>
    <row r="156" spans="1:12" x14ac:dyDescent="0.25">
      <c r="A156" s="368" t="s">
        <v>56</v>
      </c>
      <c r="B156" s="369"/>
      <c r="C156" s="369"/>
      <c r="D156" s="369"/>
      <c r="E156" s="369"/>
      <c r="F156" s="369"/>
      <c r="G156" s="369"/>
      <c r="H156" s="369"/>
      <c r="I156" s="341"/>
      <c r="J156" s="89">
        <f>SUM(J154:J155)</f>
        <v>0</v>
      </c>
    </row>
    <row r="157" spans="1:12" ht="22.5" x14ac:dyDescent="0.25">
      <c r="A157" s="209" t="s">
        <v>46</v>
      </c>
      <c r="B157" s="90" t="s">
        <v>47</v>
      </c>
      <c r="C157" s="115" t="s">
        <v>57</v>
      </c>
      <c r="D157" s="115" t="s">
        <v>58</v>
      </c>
      <c r="E157" s="115" t="s">
        <v>18</v>
      </c>
      <c r="F157" s="91" t="s">
        <v>59</v>
      </c>
      <c r="G157" s="91" t="s">
        <v>60</v>
      </c>
      <c r="H157" s="370" t="s">
        <v>61</v>
      </c>
      <c r="I157" s="371"/>
      <c r="J157" s="92" t="s">
        <v>62</v>
      </c>
    </row>
    <row r="158" spans="1:12" x14ac:dyDescent="0.25">
      <c r="A158" s="210" t="s">
        <v>92</v>
      </c>
      <c r="B158" s="190">
        <v>247</v>
      </c>
      <c r="C158" s="191" t="s">
        <v>428</v>
      </c>
      <c r="D158" s="200" t="s">
        <v>429</v>
      </c>
      <c r="E158" s="120">
        <v>5</v>
      </c>
      <c r="F158" s="201"/>
      <c r="G158" s="202"/>
      <c r="H158" s="365">
        <f>F158*(1+G158)</f>
        <v>0</v>
      </c>
      <c r="I158" s="366"/>
      <c r="J158" s="96">
        <f t="shared" ref="J158:J161" si="21">TRUNC(H158*E158,2)</f>
        <v>0</v>
      </c>
    </row>
    <row r="159" spans="1:12" x14ac:dyDescent="0.25">
      <c r="A159" s="207" t="s">
        <v>92</v>
      </c>
      <c r="B159" s="121">
        <v>2436</v>
      </c>
      <c r="C159" s="87" t="s">
        <v>430</v>
      </c>
      <c r="D159" s="88" t="s">
        <v>429</v>
      </c>
      <c r="E159" s="203">
        <v>5</v>
      </c>
      <c r="F159" s="94"/>
      <c r="G159" s="93"/>
      <c r="H159" s="349">
        <f>F159*(1+G159)</f>
        <v>0</v>
      </c>
      <c r="I159" s="350"/>
      <c r="J159" s="97">
        <f t="shared" ref="J159" si="22">TRUNC(H159*E159,2)</f>
        <v>0</v>
      </c>
    </row>
    <row r="160" spans="1:12" ht="22.5" x14ac:dyDescent="0.25">
      <c r="A160" s="207" t="s">
        <v>92</v>
      </c>
      <c r="B160" s="121">
        <v>4083</v>
      </c>
      <c r="C160" s="87" t="s">
        <v>431</v>
      </c>
      <c r="D160" s="88" t="s">
        <v>429</v>
      </c>
      <c r="E160" s="203">
        <v>5</v>
      </c>
      <c r="F160" s="94"/>
      <c r="G160" s="93"/>
      <c r="H160" s="349">
        <f>F160*(1+G160)</f>
        <v>0</v>
      </c>
      <c r="I160" s="350"/>
      <c r="J160" s="97">
        <f t="shared" si="21"/>
        <v>0</v>
      </c>
    </row>
    <row r="161" spans="1:12" ht="22.5" x14ac:dyDescent="0.25">
      <c r="A161" s="211" t="s">
        <v>22</v>
      </c>
      <c r="B161" s="196">
        <v>10132</v>
      </c>
      <c r="C161" s="197" t="s">
        <v>432</v>
      </c>
      <c r="D161" s="204" t="s">
        <v>429</v>
      </c>
      <c r="E161" s="125">
        <v>5</v>
      </c>
      <c r="F161" s="199"/>
      <c r="G161" s="205"/>
      <c r="H161" s="372">
        <f>F161*(1+G161)</f>
        <v>0</v>
      </c>
      <c r="I161" s="373"/>
      <c r="J161" s="122">
        <f t="shared" si="21"/>
        <v>0</v>
      </c>
    </row>
    <row r="162" spans="1:12" x14ac:dyDescent="0.25">
      <c r="A162" s="340" t="s">
        <v>64</v>
      </c>
      <c r="B162" s="341"/>
      <c r="C162" s="342"/>
      <c r="D162" s="342"/>
      <c r="E162" s="342"/>
      <c r="F162" s="342"/>
      <c r="G162" s="342"/>
      <c r="H162" s="342"/>
      <c r="I162" s="342"/>
      <c r="J162" s="110">
        <f>SUM(J157:J161)</f>
        <v>0</v>
      </c>
      <c r="L162" s="170"/>
    </row>
    <row r="163" spans="1:12" x14ac:dyDescent="0.25">
      <c r="A163" s="374" t="s">
        <v>65</v>
      </c>
      <c r="B163" s="375"/>
      <c r="C163" s="375"/>
      <c r="D163" s="375"/>
      <c r="E163" s="375"/>
      <c r="F163" s="375"/>
      <c r="G163" s="375"/>
      <c r="H163" s="375"/>
      <c r="I163" s="228">
        <v>0.05</v>
      </c>
      <c r="J163" s="123">
        <f>ROUND(J162*I163,2)</f>
        <v>0</v>
      </c>
    </row>
    <row r="164" spans="1:12" x14ac:dyDescent="0.25">
      <c r="A164" s="376" t="s">
        <v>66</v>
      </c>
      <c r="B164" s="377"/>
      <c r="C164" s="378"/>
      <c r="D164" s="378"/>
      <c r="E164" s="378"/>
      <c r="F164" s="378"/>
      <c r="G164" s="378"/>
      <c r="H164" s="378"/>
      <c r="I164" s="378"/>
      <c r="J164" s="46"/>
    </row>
    <row r="165" spans="1:12" x14ac:dyDescent="0.25">
      <c r="A165" s="340" t="s">
        <v>67</v>
      </c>
      <c r="B165" s="341"/>
      <c r="C165" s="342"/>
      <c r="D165" s="342"/>
      <c r="E165" s="342"/>
      <c r="F165" s="342"/>
      <c r="G165" s="342"/>
      <c r="H165" s="342"/>
      <c r="I165" s="342"/>
      <c r="J165" s="89" t="e">
        <f>ROUND((J156+J162+J163)/J164,2)</f>
        <v>#DIV/0!</v>
      </c>
    </row>
    <row r="166" spans="1:12" x14ac:dyDescent="0.25">
      <c r="A166" s="209" t="s">
        <v>46</v>
      </c>
      <c r="B166" s="90" t="s">
        <v>47</v>
      </c>
      <c r="C166" s="115" t="s">
        <v>68</v>
      </c>
      <c r="D166" s="115" t="s">
        <v>58</v>
      </c>
      <c r="E166" s="352" t="s">
        <v>69</v>
      </c>
      <c r="F166" s="352"/>
      <c r="G166" s="352"/>
      <c r="H166" s="352" t="s">
        <v>70</v>
      </c>
      <c r="I166" s="352"/>
      <c r="J166" s="114" t="s">
        <v>55</v>
      </c>
    </row>
    <row r="167" spans="1:12" ht="45" x14ac:dyDescent="0.25">
      <c r="A167" s="210" t="s">
        <v>92</v>
      </c>
      <c r="B167" s="190">
        <v>5059</v>
      </c>
      <c r="C167" s="87" t="s">
        <v>445</v>
      </c>
      <c r="D167" s="88" t="s">
        <v>373</v>
      </c>
      <c r="E167" s="364">
        <v>1</v>
      </c>
      <c r="F167" s="364"/>
      <c r="G167" s="364"/>
      <c r="H167" s="349"/>
      <c r="I167" s="350"/>
      <c r="J167" s="96">
        <f t="shared" ref="J167:J169" si="23">ROUND(H167*E167,2)</f>
        <v>0</v>
      </c>
    </row>
    <row r="168" spans="1:12" ht="33.75" x14ac:dyDescent="0.25">
      <c r="A168" s="207" t="s">
        <v>92</v>
      </c>
      <c r="B168" s="121">
        <v>412</v>
      </c>
      <c r="C168" s="87" t="s">
        <v>446</v>
      </c>
      <c r="D168" s="88" t="s">
        <v>373</v>
      </c>
      <c r="E168" s="351">
        <v>2</v>
      </c>
      <c r="F168" s="351"/>
      <c r="G168" s="351"/>
      <c r="H168" s="349"/>
      <c r="I168" s="350"/>
      <c r="J168" s="97">
        <f t="shared" si="23"/>
        <v>0</v>
      </c>
    </row>
    <row r="169" spans="1:12" ht="22.5" x14ac:dyDescent="0.25">
      <c r="A169" s="211" t="s">
        <v>22</v>
      </c>
      <c r="B169" s="196">
        <v>49897</v>
      </c>
      <c r="C169" s="87" t="s">
        <v>447</v>
      </c>
      <c r="D169" s="88" t="s">
        <v>373</v>
      </c>
      <c r="E169" s="363">
        <v>2</v>
      </c>
      <c r="F169" s="363"/>
      <c r="G169" s="363"/>
      <c r="H169" s="349"/>
      <c r="I169" s="350"/>
      <c r="J169" s="122">
        <f t="shared" si="23"/>
        <v>0</v>
      </c>
    </row>
    <row r="170" spans="1:12" x14ac:dyDescent="0.25">
      <c r="A170" s="340" t="s">
        <v>71</v>
      </c>
      <c r="B170" s="341"/>
      <c r="C170" s="342"/>
      <c r="D170" s="342"/>
      <c r="E170" s="342"/>
      <c r="F170" s="342"/>
      <c r="G170" s="342"/>
      <c r="H170" s="342"/>
      <c r="I170" s="342"/>
      <c r="J170" s="89">
        <f>SUM(J166:J169)</f>
        <v>0</v>
      </c>
    </row>
    <row r="171" spans="1:12" x14ac:dyDescent="0.25">
      <c r="A171" s="209" t="s">
        <v>46</v>
      </c>
      <c r="B171" s="90" t="s">
        <v>47</v>
      </c>
      <c r="C171" s="115" t="s">
        <v>72</v>
      </c>
      <c r="D171" s="115" t="s">
        <v>58</v>
      </c>
      <c r="E171" s="352" t="s">
        <v>69</v>
      </c>
      <c r="F171" s="352"/>
      <c r="G171" s="352"/>
      <c r="H171" s="352" t="s">
        <v>70</v>
      </c>
      <c r="I171" s="352"/>
      <c r="J171" s="114" t="s">
        <v>55</v>
      </c>
    </row>
    <row r="172" spans="1:12" ht="45" x14ac:dyDescent="0.25">
      <c r="A172" s="210" t="s">
        <v>92</v>
      </c>
      <c r="B172" s="268">
        <v>101555</v>
      </c>
      <c r="C172" s="191" t="s">
        <v>403</v>
      </c>
      <c r="D172" s="200" t="s">
        <v>373</v>
      </c>
      <c r="E172" s="364">
        <v>2</v>
      </c>
      <c r="F172" s="364"/>
      <c r="G172" s="364"/>
      <c r="H172" s="365"/>
      <c r="I172" s="366"/>
      <c r="J172" s="96">
        <f t="shared" ref="J172" si="24">ROUND(H172*E172,2)</f>
        <v>0</v>
      </c>
    </row>
    <row r="173" spans="1:12" ht="45" x14ac:dyDescent="0.25">
      <c r="A173" s="207" t="s">
        <v>92</v>
      </c>
      <c r="B173" s="269">
        <v>101538</v>
      </c>
      <c r="C173" s="87" t="s">
        <v>404</v>
      </c>
      <c r="D173" s="88" t="s">
        <v>373</v>
      </c>
      <c r="E173" s="351">
        <v>2</v>
      </c>
      <c r="F173" s="351"/>
      <c r="G173" s="351"/>
      <c r="H173" s="349"/>
      <c r="I173" s="350"/>
      <c r="J173" s="97">
        <f t="shared" ref="J173:J178" si="25">ROUND(H173*E173,2)</f>
        <v>0</v>
      </c>
      <c r="L173" s="171"/>
    </row>
    <row r="174" spans="1:12" ht="33.75" x14ac:dyDescent="0.25">
      <c r="A174" s="207" t="s">
        <v>22</v>
      </c>
      <c r="B174" s="269">
        <v>40235</v>
      </c>
      <c r="C174" s="87" t="s">
        <v>405</v>
      </c>
      <c r="D174" s="88" t="s">
        <v>389</v>
      </c>
      <c r="E174" s="367">
        <v>0.84</v>
      </c>
      <c r="F174" s="367"/>
      <c r="G174" s="367"/>
      <c r="H174" s="349"/>
      <c r="I174" s="350"/>
      <c r="J174" s="97">
        <f t="shared" si="25"/>
        <v>0</v>
      </c>
      <c r="L174" s="171"/>
    </row>
    <row r="175" spans="1:12" ht="78.75" x14ac:dyDescent="0.25">
      <c r="A175" s="207" t="s">
        <v>92</v>
      </c>
      <c r="B175" s="269">
        <v>100578</v>
      </c>
      <c r="C175" s="87" t="s">
        <v>406</v>
      </c>
      <c r="D175" s="88" t="s">
        <v>373</v>
      </c>
      <c r="E175" s="396">
        <v>1</v>
      </c>
      <c r="F175" s="396"/>
      <c r="G175" s="396"/>
      <c r="H175" s="349"/>
      <c r="I175" s="350"/>
      <c r="J175" s="97">
        <f t="shared" si="25"/>
        <v>0</v>
      </c>
      <c r="L175" s="171"/>
    </row>
    <row r="176" spans="1:12" ht="22.5" x14ac:dyDescent="0.25">
      <c r="A176" s="207" t="s">
        <v>22</v>
      </c>
      <c r="B176" s="269">
        <v>30101</v>
      </c>
      <c r="C176" s="87" t="s">
        <v>407</v>
      </c>
      <c r="D176" s="88" t="s">
        <v>389</v>
      </c>
      <c r="E176" s="396">
        <v>0.57999999999999996</v>
      </c>
      <c r="F176" s="396"/>
      <c r="G176" s="396"/>
      <c r="H176" s="349"/>
      <c r="I176" s="350"/>
      <c r="J176" s="97">
        <f t="shared" si="25"/>
        <v>0</v>
      </c>
      <c r="L176" s="171"/>
    </row>
    <row r="177" spans="1:12" ht="123.75" x14ac:dyDescent="0.25">
      <c r="A177" s="207" t="s">
        <v>94</v>
      </c>
      <c r="B177" s="269" t="s">
        <v>326</v>
      </c>
      <c r="C177" s="87" t="s">
        <v>408</v>
      </c>
      <c r="D177" s="88" t="s">
        <v>348</v>
      </c>
      <c r="E177" s="351">
        <v>5</v>
      </c>
      <c r="F177" s="351"/>
      <c r="G177" s="351"/>
      <c r="H177" s="349"/>
      <c r="I177" s="350"/>
      <c r="J177" s="97">
        <f t="shared" si="25"/>
        <v>0</v>
      </c>
      <c r="L177" s="171"/>
    </row>
    <row r="178" spans="1:12" ht="123.75" x14ac:dyDescent="0.25">
      <c r="A178" s="207" t="s">
        <v>94</v>
      </c>
      <c r="B178" s="269" t="s">
        <v>327</v>
      </c>
      <c r="C178" s="87" t="s">
        <v>409</v>
      </c>
      <c r="D178" s="88" t="s">
        <v>348</v>
      </c>
      <c r="E178" s="363">
        <v>4</v>
      </c>
      <c r="F178" s="363"/>
      <c r="G178" s="363"/>
      <c r="H178" s="349"/>
      <c r="I178" s="350"/>
      <c r="J178" s="97">
        <f t="shared" si="25"/>
        <v>0</v>
      </c>
      <c r="L178" s="171"/>
    </row>
    <row r="179" spans="1:12" x14ac:dyDescent="0.25">
      <c r="A179" s="340" t="s">
        <v>73</v>
      </c>
      <c r="B179" s="341"/>
      <c r="C179" s="342"/>
      <c r="D179" s="342"/>
      <c r="E179" s="342"/>
      <c r="F179" s="342"/>
      <c r="G179" s="342"/>
      <c r="H179" s="342"/>
      <c r="I179" s="342"/>
      <c r="J179" s="89">
        <f>SUM(J171:J178)</f>
        <v>0</v>
      </c>
    </row>
    <row r="180" spans="1:12" x14ac:dyDescent="0.25">
      <c r="A180" s="209" t="s">
        <v>46</v>
      </c>
      <c r="B180" s="90" t="s">
        <v>47</v>
      </c>
      <c r="C180" s="115" t="s">
        <v>74</v>
      </c>
      <c r="D180" s="115" t="s">
        <v>58</v>
      </c>
      <c r="E180" s="352" t="s">
        <v>69</v>
      </c>
      <c r="F180" s="352"/>
      <c r="G180" s="352"/>
      <c r="H180" s="352" t="s">
        <v>70</v>
      </c>
      <c r="I180" s="352"/>
      <c r="J180" s="114" t="s">
        <v>55</v>
      </c>
    </row>
    <row r="181" spans="1:12" x14ac:dyDescent="0.25">
      <c r="A181" s="212"/>
      <c r="B181" s="172"/>
      <c r="C181" s="173"/>
      <c r="D181" s="174"/>
      <c r="E181" s="353"/>
      <c r="F181" s="354"/>
      <c r="G181" s="354"/>
      <c r="H181" s="355"/>
      <c r="I181" s="356"/>
      <c r="J181" s="169">
        <f t="shared" ref="J181" si="26">ROUND(H181*E181,2)</f>
        <v>0</v>
      </c>
    </row>
    <row r="182" spans="1:12" x14ac:dyDescent="0.25">
      <c r="A182" s="340" t="s">
        <v>75</v>
      </c>
      <c r="B182" s="341"/>
      <c r="C182" s="342"/>
      <c r="D182" s="342"/>
      <c r="E182" s="342"/>
      <c r="F182" s="342"/>
      <c r="G182" s="342"/>
      <c r="H182" s="342"/>
      <c r="I182" s="342"/>
      <c r="J182" s="89">
        <f>SUM(J180:J181)</f>
        <v>0</v>
      </c>
    </row>
    <row r="183" spans="1:12" x14ac:dyDescent="0.25">
      <c r="A183" s="357" t="s">
        <v>46</v>
      </c>
      <c r="B183" s="359" t="s">
        <v>47</v>
      </c>
      <c r="C183" s="360" t="s">
        <v>76</v>
      </c>
      <c r="D183" s="352" t="s">
        <v>77</v>
      </c>
      <c r="E183" s="352"/>
      <c r="F183" s="352" t="s">
        <v>78</v>
      </c>
      <c r="G183" s="352"/>
      <c r="H183" s="352" t="s">
        <v>70</v>
      </c>
      <c r="I183" s="352"/>
      <c r="J183" s="335" t="s">
        <v>55</v>
      </c>
    </row>
    <row r="184" spans="1:12" x14ac:dyDescent="0.25">
      <c r="A184" s="358"/>
      <c r="B184" s="360"/>
      <c r="C184" s="361"/>
      <c r="D184" s="117" t="s">
        <v>79</v>
      </c>
      <c r="E184" s="117" t="s">
        <v>80</v>
      </c>
      <c r="F184" s="362"/>
      <c r="G184" s="362"/>
      <c r="H184" s="362"/>
      <c r="I184" s="362"/>
      <c r="J184" s="336"/>
    </row>
    <row r="185" spans="1:12" x14ac:dyDescent="0.25">
      <c r="A185" s="212"/>
      <c r="B185" s="176"/>
      <c r="C185" s="175"/>
      <c r="D185" s="177"/>
      <c r="E185" s="177"/>
      <c r="F185" s="337"/>
      <c r="G185" s="338"/>
      <c r="H185" s="339"/>
      <c r="I185" s="339"/>
      <c r="J185" s="169">
        <f>ROUND(H185*F185,2)</f>
        <v>0</v>
      </c>
    </row>
    <row r="186" spans="1:12" ht="15.75" thickBot="1" x14ac:dyDescent="0.3">
      <c r="A186" s="340" t="s">
        <v>81</v>
      </c>
      <c r="B186" s="341"/>
      <c r="C186" s="342"/>
      <c r="D186" s="342"/>
      <c r="E186" s="342"/>
      <c r="F186" s="342"/>
      <c r="G186" s="342"/>
      <c r="H186" s="342"/>
      <c r="I186" s="342"/>
      <c r="J186" s="89">
        <f>SUM(J184:J185)</f>
        <v>0</v>
      </c>
    </row>
    <row r="187" spans="1:12" ht="15.75" thickBot="1" x14ac:dyDescent="0.3">
      <c r="A187" s="343" t="s">
        <v>82</v>
      </c>
      <c r="B187" s="344"/>
      <c r="C187" s="345"/>
      <c r="D187" s="345"/>
      <c r="E187" s="345"/>
      <c r="F187" s="345"/>
      <c r="G187" s="345"/>
      <c r="H187" s="345"/>
      <c r="I187" s="345"/>
      <c r="J187" s="178" t="e">
        <f>J165+J170+J179+J186+J182</f>
        <v>#DIV/0!</v>
      </c>
    </row>
    <row r="188" spans="1:12" x14ac:dyDescent="0.25">
      <c r="A188" s="208" t="s">
        <v>43</v>
      </c>
      <c r="B188" s="95">
        <v>700002</v>
      </c>
      <c r="C188" s="379" t="s">
        <v>328</v>
      </c>
      <c r="D188" s="380"/>
      <c r="E188" s="380"/>
      <c r="F188" s="380"/>
      <c r="G188" s="380"/>
      <c r="H188" s="380"/>
      <c r="I188" s="380"/>
      <c r="J188" s="381"/>
      <c r="L188" s="124"/>
    </row>
    <row r="189" spans="1:12" ht="15.75" customHeight="1" thickBot="1" x14ac:dyDescent="0.3">
      <c r="A189" s="382" t="s">
        <v>44</v>
      </c>
      <c r="B189" s="383"/>
      <c r="C189" s="384" t="s">
        <v>472</v>
      </c>
      <c r="D189" s="384"/>
      <c r="E189" s="384"/>
      <c r="F189" s="385"/>
      <c r="G189" s="119" t="s">
        <v>45</v>
      </c>
      <c r="H189" s="229" t="s">
        <v>58</v>
      </c>
      <c r="I189" s="386" t="s">
        <v>31</v>
      </c>
      <c r="J189" s="387"/>
    </row>
    <row r="190" spans="1:12" x14ac:dyDescent="0.25">
      <c r="A190" s="388" t="s">
        <v>46</v>
      </c>
      <c r="B190" s="389" t="s">
        <v>47</v>
      </c>
      <c r="C190" s="389" t="s">
        <v>48</v>
      </c>
      <c r="D190" s="390" t="s">
        <v>49</v>
      </c>
      <c r="E190" s="392" t="s">
        <v>50</v>
      </c>
      <c r="F190" s="393"/>
      <c r="G190" s="394"/>
      <c r="H190" s="392" t="s">
        <v>51</v>
      </c>
      <c r="I190" s="393"/>
      <c r="J190" s="395"/>
    </row>
    <row r="191" spans="1:12" x14ac:dyDescent="0.25">
      <c r="A191" s="358"/>
      <c r="B191" s="360"/>
      <c r="C191" s="360"/>
      <c r="D191" s="391"/>
      <c r="E191" s="116" t="s">
        <v>52</v>
      </c>
      <c r="F191" s="116" t="s">
        <v>53</v>
      </c>
      <c r="G191" s="116" t="s">
        <v>54</v>
      </c>
      <c r="H191" s="116" t="s">
        <v>53</v>
      </c>
      <c r="I191" s="116" t="s">
        <v>54</v>
      </c>
      <c r="J191" s="86" t="s">
        <v>55</v>
      </c>
    </row>
    <row r="192" spans="1:12" x14ac:dyDescent="0.25">
      <c r="A192" s="207"/>
      <c r="B192" s="190"/>
      <c r="C192" s="191"/>
      <c r="D192" s="192"/>
      <c r="E192" s="193"/>
      <c r="F192" s="193"/>
      <c r="G192" s="193"/>
      <c r="H192" s="192"/>
      <c r="I192" s="192"/>
      <c r="J192" s="194"/>
    </row>
    <row r="193" spans="1:12" x14ac:dyDescent="0.25">
      <c r="A193" s="368" t="s">
        <v>56</v>
      </c>
      <c r="B193" s="369"/>
      <c r="C193" s="369"/>
      <c r="D193" s="369"/>
      <c r="E193" s="369"/>
      <c r="F193" s="369"/>
      <c r="G193" s="369"/>
      <c r="H193" s="369"/>
      <c r="I193" s="341"/>
      <c r="J193" s="89">
        <f>SUM(J191:J192)</f>
        <v>0</v>
      </c>
    </row>
    <row r="194" spans="1:12" ht="22.5" x14ac:dyDescent="0.25">
      <c r="A194" s="209" t="s">
        <v>46</v>
      </c>
      <c r="B194" s="90" t="s">
        <v>47</v>
      </c>
      <c r="C194" s="115" t="s">
        <v>57</v>
      </c>
      <c r="D194" s="115" t="s">
        <v>58</v>
      </c>
      <c r="E194" s="115" t="s">
        <v>18</v>
      </c>
      <c r="F194" s="91" t="s">
        <v>59</v>
      </c>
      <c r="G194" s="91" t="s">
        <v>60</v>
      </c>
      <c r="H194" s="370" t="s">
        <v>61</v>
      </c>
      <c r="I194" s="371"/>
      <c r="J194" s="92" t="s">
        <v>62</v>
      </c>
    </row>
    <row r="195" spans="1:12" x14ac:dyDescent="0.25">
      <c r="A195" s="210" t="s">
        <v>92</v>
      </c>
      <c r="B195" s="190">
        <v>247</v>
      </c>
      <c r="C195" s="191" t="s">
        <v>428</v>
      </c>
      <c r="D195" s="200" t="s">
        <v>429</v>
      </c>
      <c r="E195" s="120">
        <v>5</v>
      </c>
      <c r="F195" s="201"/>
      <c r="G195" s="202"/>
      <c r="H195" s="365">
        <f>F195*(1+G195)</f>
        <v>0</v>
      </c>
      <c r="I195" s="366"/>
      <c r="J195" s="96">
        <f t="shared" ref="J195:J198" si="27">TRUNC(H195*E195,2)</f>
        <v>0</v>
      </c>
    </row>
    <row r="196" spans="1:12" x14ac:dyDescent="0.25">
      <c r="A196" s="207" t="s">
        <v>92</v>
      </c>
      <c r="B196" s="121">
        <v>2436</v>
      </c>
      <c r="C196" s="87" t="s">
        <v>430</v>
      </c>
      <c r="D196" s="88" t="s">
        <v>429</v>
      </c>
      <c r="E196" s="203">
        <v>5</v>
      </c>
      <c r="F196" s="94"/>
      <c r="G196" s="93"/>
      <c r="H196" s="349">
        <f>F196*(1+G196)</f>
        <v>0</v>
      </c>
      <c r="I196" s="350"/>
      <c r="J196" s="97">
        <f t="shared" si="27"/>
        <v>0</v>
      </c>
    </row>
    <row r="197" spans="1:12" ht="22.5" x14ac:dyDescent="0.25">
      <c r="A197" s="207" t="s">
        <v>92</v>
      </c>
      <c r="B197" s="121">
        <v>4083</v>
      </c>
      <c r="C197" s="87" t="s">
        <v>431</v>
      </c>
      <c r="D197" s="88" t="s">
        <v>429</v>
      </c>
      <c r="E197" s="203">
        <v>5</v>
      </c>
      <c r="F197" s="94"/>
      <c r="G197" s="93"/>
      <c r="H197" s="349">
        <f>F197*(1+G197)</f>
        <v>0</v>
      </c>
      <c r="I197" s="350"/>
      <c r="J197" s="97">
        <f t="shared" si="27"/>
        <v>0</v>
      </c>
    </row>
    <row r="198" spans="1:12" ht="22.5" x14ac:dyDescent="0.25">
      <c r="A198" s="211" t="s">
        <v>22</v>
      </c>
      <c r="B198" s="196">
        <v>10132</v>
      </c>
      <c r="C198" s="197" t="s">
        <v>432</v>
      </c>
      <c r="D198" s="204" t="s">
        <v>429</v>
      </c>
      <c r="E198" s="125">
        <v>5</v>
      </c>
      <c r="F198" s="199"/>
      <c r="G198" s="205"/>
      <c r="H198" s="372">
        <f>F198*(1+G198)</f>
        <v>0</v>
      </c>
      <c r="I198" s="373"/>
      <c r="J198" s="122">
        <f t="shared" si="27"/>
        <v>0</v>
      </c>
    </row>
    <row r="199" spans="1:12" x14ac:dyDescent="0.25">
      <c r="A199" s="340" t="s">
        <v>64</v>
      </c>
      <c r="B199" s="341"/>
      <c r="C199" s="342"/>
      <c r="D199" s="342"/>
      <c r="E199" s="342"/>
      <c r="F199" s="342"/>
      <c r="G199" s="342"/>
      <c r="H199" s="342"/>
      <c r="I199" s="342"/>
      <c r="J199" s="110">
        <f>SUM(J194:J198)</f>
        <v>0</v>
      </c>
      <c r="L199" s="170"/>
    </row>
    <row r="200" spans="1:12" x14ac:dyDescent="0.25">
      <c r="A200" s="374" t="s">
        <v>65</v>
      </c>
      <c r="B200" s="375"/>
      <c r="C200" s="375"/>
      <c r="D200" s="375"/>
      <c r="E200" s="375"/>
      <c r="F200" s="375"/>
      <c r="G200" s="375"/>
      <c r="H200" s="375"/>
      <c r="I200" s="228">
        <v>0.05</v>
      </c>
      <c r="J200" s="123">
        <f>ROUND(J199*I200,2)</f>
        <v>0</v>
      </c>
    </row>
    <row r="201" spans="1:12" x14ac:dyDescent="0.25">
      <c r="A201" s="376" t="s">
        <v>66</v>
      </c>
      <c r="B201" s="377"/>
      <c r="C201" s="378"/>
      <c r="D201" s="378"/>
      <c r="E201" s="378"/>
      <c r="F201" s="378"/>
      <c r="G201" s="378"/>
      <c r="H201" s="378"/>
      <c r="I201" s="378"/>
      <c r="J201" s="46"/>
    </row>
    <row r="202" spans="1:12" x14ac:dyDescent="0.25">
      <c r="A202" s="340" t="s">
        <v>67</v>
      </c>
      <c r="B202" s="341"/>
      <c r="C202" s="342"/>
      <c r="D202" s="342"/>
      <c r="E202" s="342"/>
      <c r="F202" s="342"/>
      <c r="G202" s="342"/>
      <c r="H202" s="342"/>
      <c r="I202" s="342"/>
      <c r="J202" s="89" t="e">
        <f>ROUND((J193+J199+J200)/J201,2)</f>
        <v>#DIV/0!</v>
      </c>
    </row>
    <row r="203" spans="1:12" x14ac:dyDescent="0.25">
      <c r="A203" s="209" t="s">
        <v>46</v>
      </c>
      <c r="B203" s="90" t="s">
        <v>47</v>
      </c>
      <c r="C203" s="115" t="s">
        <v>68</v>
      </c>
      <c r="D203" s="115" t="s">
        <v>58</v>
      </c>
      <c r="E203" s="352" t="s">
        <v>69</v>
      </c>
      <c r="F203" s="352"/>
      <c r="G203" s="352"/>
      <c r="H203" s="352" t="s">
        <v>70</v>
      </c>
      <c r="I203" s="352"/>
      <c r="J203" s="114" t="s">
        <v>55</v>
      </c>
    </row>
    <row r="204" spans="1:12" ht="33.75" x14ac:dyDescent="0.25">
      <c r="A204" s="210" t="s">
        <v>92</v>
      </c>
      <c r="B204" s="190">
        <v>412</v>
      </c>
      <c r="C204" s="87" t="s">
        <v>446</v>
      </c>
      <c r="D204" s="88" t="s">
        <v>373</v>
      </c>
      <c r="E204" s="364">
        <v>2</v>
      </c>
      <c r="F204" s="364"/>
      <c r="G204" s="364"/>
      <c r="H204" s="349"/>
      <c r="I204" s="350"/>
      <c r="J204" s="96">
        <f t="shared" ref="J204:J209" si="28">ROUND(H204*E204,2)</f>
        <v>0</v>
      </c>
    </row>
    <row r="205" spans="1:12" x14ac:dyDescent="0.25">
      <c r="A205" s="207" t="s">
        <v>131</v>
      </c>
      <c r="B205" s="121">
        <v>4639</v>
      </c>
      <c r="C205" s="87" t="s">
        <v>448</v>
      </c>
      <c r="D205" s="88" t="s">
        <v>360</v>
      </c>
      <c r="E205" s="346">
        <v>1</v>
      </c>
      <c r="F205" s="347"/>
      <c r="G205" s="348"/>
      <c r="H205" s="349"/>
      <c r="I205" s="350"/>
      <c r="J205" s="97">
        <f t="shared" ref="J205:J208" si="29">ROUND(H205*E205,2)</f>
        <v>0</v>
      </c>
    </row>
    <row r="206" spans="1:12" x14ac:dyDescent="0.25">
      <c r="A206" s="207" t="s">
        <v>131</v>
      </c>
      <c r="B206" s="121">
        <v>2637</v>
      </c>
      <c r="C206" s="87" t="s">
        <v>449</v>
      </c>
      <c r="D206" s="88" t="s">
        <v>360</v>
      </c>
      <c r="E206" s="346">
        <v>4</v>
      </c>
      <c r="F206" s="347"/>
      <c r="G206" s="348"/>
      <c r="H206" s="349"/>
      <c r="I206" s="350"/>
      <c r="J206" s="97">
        <f t="shared" si="29"/>
        <v>0</v>
      </c>
    </row>
    <row r="207" spans="1:12" ht="45" x14ac:dyDescent="0.25">
      <c r="A207" s="207" t="s">
        <v>92</v>
      </c>
      <c r="B207" s="121">
        <v>442</v>
      </c>
      <c r="C207" s="87" t="s">
        <v>450</v>
      </c>
      <c r="D207" s="88" t="s">
        <v>373</v>
      </c>
      <c r="E207" s="346">
        <v>2</v>
      </c>
      <c r="F207" s="347"/>
      <c r="G207" s="348"/>
      <c r="H207" s="349"/>
      <c r="I207" s="350"/>
      <c r="J207" s="97">
        <f t="shared" si="29"/>
        <v>0</v>
      </c>
    </row>
    <row r="208" spans="1:12" ht="22.5" x14ac:dyDescent="0.25">
      <c r="A208" s="207" t="s">
        <v>92</v>
      </c>
      <c r="B208" s="121">
        <v>421</v>
      </c>
      <c r="C208" s="87" t="s">
        <v>451</v>
      </c>
      <c r="D208" s="88" t="s">
        <v>373</v>
      </c>
      <c r="E208" s="346">
        <v>1</v>
      </c>
      <c r="F208" s="347"/>
      <c r="G208" s="348"/>
      <c r="H208" s="349"/>
      <c r="I208" s="350"/>
      <c r="J208" s="97">
        <f t="shared" si="29"/>
        <v>0</v>
      </c>
    </row>
    <row r="209" spans="1:12" x14ac:dyDescent="0.25">
      <c r="A209" s="207" t="s">
        <v>131</v>
      </c>
      <c r="B209" s="121">
        <v>3230</v>
      </c>
      <c r="C209" s="87" t="s">
        <v>452</v>
      </c>
      <c r="D209" s="88" t="s">
        <v>453</v>
      </c>
      <c r="E209" s="351">
        <v>1</v>
      </c>
      <c r="F209" s="351"/>
      <c r="G209" s="351"/>
      <c r="H209" s="349"/>
      <c r="I209" s="350"/>
      <c r="J209" s="97">
        <f t="shared" si="28"/>
        <v>0</v>
      </c>
    </row>
    <row r="210" spans="1:12" x14ac:dyDescent="0.25">
      <c r="A210" s="340" t="s">
        <v>71</v>
      </c>
      <c r="B210" s="341"/>
      <c r="C210" s="342"/>
      <c r="D210" s="342"/>
      <c r="E210" s="342"/>
      <c r="F210" s="342"/>
      <c r="G210" s="342"/>
      <c r="H210" s="342"/>
      <c r="I210" s="342"/>
      <c r="J210" s="89">
        <f>SUM(J203:J209)</f>
        <v>0</v>
      </c>
    </row>
    <row r="211" spans="1:12" x14ac:dyDescent="0.25">
      <c r="A211" s="209" t="s">
        <v>46</v>
      </c>
      <c r="B211" s="90" t="s">
        <v>47</v>
      </c>
      <c r="C211" s="115" t="s">
        <v>72</v>
      </c>
      <c r="D211" s="115" t="s">
        <v>58</v>
      </c>
      <c r="E211" s="352" t="s">
        <v>69</v>
      </c>
      <c r="F211" s="352"/>
      <c r="G211" s="352"/>
      <c r="H211" s="352" t="s">
        <v>70</v>
      </c>
      <c r="I211" s="352"/>
      <c r="J211" s="114" t="s">
        <v>55</v>
      </c>
    </row>
    <row r="212" spans="1:12" ht="45" x14ac:dyDescent="0.25">
      <c r="A212" s="210" t="s">
        <v>92</v>
      </c>
      <c r="B212" s="268">
        <v>101555</v>
      </c>
      <c r="C212" s="191" t="s">
        <v>403</v>
      </c>
      <c r="D212" s="200" t="s">
        <v>373</v>
      </c>
      <c r="E212" s="364">
        <v>1</v>
      </c>
      <c r="F212" s="364"/>
      <c r="G212" s="364"/>
      <c r="H212" s="365"/>
      <c r="I212" s="366"/>
      <c r="J212" s="96">
        <f t="shared" ref="J212:J217" si="30">ROUND(H212*E212,2)</f>
        <v>0</v>
      </c>
    </row>
    <row r="213" spans="1:12" ht="78.75" x14ac:dyDescent="0.25">
      <c r="A213" s="207" t="s">
        <v>92</v>
      </c>
      <c r="B213" s="269">
        <v>100585</v>
      </c>
      <c r="C213" s="87" t="s">
        <v>410</v>
      </c>
      <c r="D213" s="88" t="s">
        <v>373</v>
      </c>
      <c r="E213" s="367">
        <v>1</v>
      </c>
      <c r="F213" s="367"/>
      <c r="G213" s="367"/>
      <c r="H213" s="349"/>
      <c r="I213" s="350"/>
      <c r="J213" s="97">
        <f t="shared" si="30"/>
        <v>0</v>
      </c>
      <c r="L213" s="171"/>
    </row>
    <row r="214" spans="1:12" ht="33.75" customHeight="1" x14ac:dyDescent="0.25">
      <c r="A214" s="207" t="s">
        <v>22</v>
      </c>
      <c r="B214" s="269">
        <v>30104</v>
      </c>
      <c r="C214" s="87" t="s">
        <v>411</v>
      </c>
      <c r="D214" s="88" t="s">
        <v>389</v>
      </c>
      <c r="E214" s="351">
        <v>5</v>
      </c>
      <c r="F214" s="351"/>
      <c r="G214" s="351"/>
      <c r="H214" s="349"/>
      <c r="I214" s="350"/>
      <c r="J214" s="97">
        <f t="shared" si="30"/>
        <v>0</v>
      </c>
      <c r="L214" s="171"/>
    </row>
    <row r="215" spans="1:12" ht="33.75" customHeight="1" x14ac:dyDescent="0.25">
      <c r="A215" s="207" t="s">
        <v>22</v>
      </c>
      <c r="B215" s="269">
        <v>40235</v>
      </c>
      <c r="C215" s="87" t="s">
        <v>405</v>
      </c>
      <c r="D215" s="88" t="s">
        <v>389</v>
      </c>
      <c r="E215" s="351">
        <v>4</v>
      </c>
      <c r="F215" s="351"/>
      <c r="G215" s="351"/>
      <c r="H215" s="349"/>
      <c r="I215" s="350"/>
      <c r="J215" s="97">
        <f t="shared" si="30"/>
        <v>0</v>
      </c>
      <c r="L215" s="171"/>
    </row>
    <row r="216" spans="1:12" ht="123.75" x14ac:dyDescent="0.25">
      <c r="A216" s="207" t="s">
        <v>94</v>
      </c>
      <c r="B216" s="269" t="s">
        <v>326</v>
      </c>
      <c r="C216" s="87" t="s">
        <v>408</v>
      </c>
      <c r="D216" s="88" t="s">
        <v>348</v>
      </c>
      <c r="E216" s="351">
        <v>1.59</v>
      </c>
      <c r="F216" s="351"/>
      <c r="G216" s="351"/>
      <c r="H216" s="349"/>
      <c r="I216" s="350"/>
      <c r="J216" s="97">
        <f t="shared" si="30"/>
        <v>0</v>
      </c>
      <c r="L216" s="171"/>
    </row>
    <row r="217" spans="1:12" ht="123.75" x14ac:dyDescent="0.25">
      <c r="A217" s="207" t="s">
        <v>94</v>
      </c>
      <c r="B217" s="269" t="s">
        <v>327</v>
      </c>
      <c r="C217" s="87" t="s">
        <v>409</v>
      </c>
      <c r="D217" s="88" t="s">
        <v>348</v>
      </c>
      <c r="E217" s="363">
        <v>1.59</v>
      </c>
      <c r="F217" s="363"/>
      <c r="G217" s="363"/>
      <c r="H217" s="349"/>
      <c r="I217" s="350"/>
      <c r="J217" s="97">
        <f t="shared" si="30"/>
        <v>0</v>
      </c>
      <c r="L217" s="171"/>
    </row>
    <row r="218" spans="1:12" x14ac:dyDescent="0.25">
      <c r="A218" s="340" t="s">
        <v>73</v>
      </c>
      <c r="B218" s="341"/>
      <c r="C218" s="342"/>
      <c r="D218" s="342"/>
      <c r="E218" s="342"/>
      <c r="F218" s="342"/>
      <c r="G218" s="342"/>
      <c r="H218" s="342"/>
      <c r="I218" s="342"/>
      <c r="J218" s="89">
        <f>SUM(J211:J217)</f>
        <v>0</v>
      </c>
    </row>
    <row r="219" spans="1:12" x14ac:dyDescent="0.25">
      <c r="A219" s="209" t="s">
        <v>46</v>
      </c>
      <c r="B219" s="90" t="s">
        <v>47</v>
      </c>
      <c r="C219" s="115" t="s">
        <v>74</v>
      </c>
      <c r="D219" s="115" t="s">
        <v>58</v>
      </c>
      <c r="E219" s="352" t="s">
        <v>69</v>
      </c>
      <c r="F219" s="352"/>
      <c r="G219" s="352"/>
      <c r="H219" s="352" t="s">
        <v>70</v>
      </c>
      <c r="I219" s="352"/>
      <c r="J219" s="114" t="s">
        <v>55</v>
      </c>
    </row>
    <row r="220" spans="1:12" x14ac:dyDescent="0.25">
      <c r="A220" s="212"/>
      <c r="B220" s="172"/>
      <c r="C220" s="173"/>
      <c r="D220" s="174"/>
      <c r="E220" s="353"/>
      <c r="F220" s="354"/>
      <c r="G220" s="354"/>
      <c r="H220" s="355"/>
      <c r="I220" s="356"/>
      <c r="J220" s="169">
        <f t="shared" ref="J220" si="31">ROUND(H220*E220,2)</f>
        <v>0</v>
      </c>
    </row>
    <row r="221" spans="1:12" x14ac:dyDescent="0.25">
      <c r="A221" s="340" t="s">
        <v>75</v>
      </c>
      <c r="B221" s="341"/>
      <c r="C221" s="342"/>
      <c r="D221" s="342"/>
      <c r="E221" s="342"/>
      <c r="F221" s="342"/>
      <c r="G221" s="342"/>
      <c r="H221" s="342"/>
      <c r="I221" s="342"/>
      <c r="J221" s="89">
        <f>SUM(J219:J220)</f>
        <v>0</v>
      </c>
    </row>
    <row r="222" spans="1:12" x14ac:dyDescent="0.25">
      <c r="A222" s="357" t="s">
        <v>46</v>
      </c>
      <c r="B222" s="359" t="s">
        <v>47</v>
      </c>
      <c r="C222" s="360" t="s">
        <v>76</v>
      </c>
      <c r="D222" s="352" t="s">
        <v>77</v>
      </c>
      <c r="E222" s="352"/>
      <c r="F222" s="352" t="s">
        <v>78</v>
      </c>
      <c r="G222" s="352"/>
      <c r="H222" s="352" t="s">
        <v>70</v>
      </c>
      <c r="I222" s="352"/>
      <c r="J222" s="335" t="s">
        <v>55</v>
      </c>
    </row>
    <row r="223" spans="1:12" x14ac:dyDescent="0.25">
      <c r="A223" s="358"/>
      <c r="B223" s="360"/>
      <c r="C223" s="361"/>
      <c r="D223" s="117" t="s">
        <v>79</v>
      </c>
      <c r="E223" s="117" t="s">
        <v>80</v>
      </c>
      <c r="F223" s="362"/>
      <c r="G223" s="362"/>
      <c r="H223" s="362"/>
      <c r="I223" s="362"/>
      <c r="J223" s="336"/>
    </row>
    <row r="224" spans="1:12" x14ac:dyDescent="0.25">
      <c r="A224" s="212"/>
      <c r="B224" s="176"/>
      <c r="C224" s="175"/>
      <c r="D224" s="177"/>
      <c r="E224" s="177"/>
      <c r="F224" s="337"/>
      <c r="G224" s="338"/>
      <c r="H224" s="339"/>
      <c r="I224" s="339"/>
      <c r="J224" s="169">
        <f>ROUND(H224*F224,2)</f>
        <v>0</v>
      </c>
    </row>
    <row r="225" spans="1:12" ht="15.75" thickBot="1" x14ac:dyDescent="0.3">
      <c r="A225" s="340" t="s">
        <v>81</v>
      </c>
      <c r="B225" s="341"/>
      <c r="C225" s="342"/>
      <c r="D225" s="342"/>
      <c r="E225" s="342"/>
      <c r="F225" s="342"/>
      <c r="G225" s="342"/>
      <c r="H225" s="342"/>
      <c r="I225" s="342"/>
      <c r="J225" s="89">
        <f>SUM(J223:J224)</f>
        <v>0</v>
      </c>
    </row>
    <row r="226" spans="1:12" ht="15.75" thickBot="1" x14ac:dyDescent="0.3">
      <c r="A226" s="343" t="s">
        <v>82</v>
      </c>
      <c r="B226" s="344"/>
      <c r="C226" s="345"/>
      <c r="D226" s="345"/>
      <c r="E226" s="345"/>
      <c r="F226" s="345"/>
      <c r="G226" s="345"/>
      <c r="H226" s="345"/>
      <c r="I226" s="345"/>
      <c r="J226" s="178" t="e">
        <f>J202+J210+J218+J225+J221</f>
        <v>#DIV/0!</v>
      </c>
    </row>
    <row r="227" spans="1:12" x14ac:dyDescent="0.25">
      <c r="A227" s="208" t="s">
        <v>43</v>
      </c>
      <c r="B227" s="95">
        <v>910001</v>
      </c>
      <c r="C227" s="379" t="s">
        <v>209</v>
      </c>
      <c r="D227" s="380"/>
      <c r="E227" s="380"/>
      <c r="F227" s="380"/>
      <c r="G227" s="380"/>
      <c r="H227" s="380"/>
      <c r="I227" s="380"/>
      <c r="J227" s="381"/>
      <c r="L227" s="124"/>
    </row>
    <row r="228" spans="1:12" ht="15.75" thickBot="1" x14ac:dyDescent="0.3">
      <c r="A228" s="382" t="s">
        <v>44</v>
      </c>
      <c r="B228" s="383"/>
      <c r="C228" s="384" t="s">
        <v>469</v>
      </c>
      <c r="D228" s="384"/>
      <c r="E228" s="384"/>
      <c r="F228" s="385"/>
      <c r="G228" s="119" t="s">
        <v>45</v>
      </c>
      <c r="H228" s="229" t="s">
        <v>210</v>
      </c>
      <c r="I228" s="386" t="s">
        <v>31</v>
      </c>
      <c r="J228" s="387"/>
    </row>
    <row r="229" spans="1:12" x14ac:dyDescent="0.25">
      <c r="A229" s="388" t="s">
        <v>46</v>
      </c>
      <c r="B229" s="389" t="s">
        <v>47</v>
      </c>
      <c r="C229" s="389" t="s">
        <v>48</v>
      </c>
      <c r="D229" s="390" t="s">
        <v>49</v>
      </c>
      <c r="E229" s="392" t="s">
        <v>50</v>
      </c>
      <c r="F229" s="393"/>
      <c r="G229" s="394"/>
      <c r="H229" s="392" t="s">
        <v>51</v>
      </c>
      <c r="I229" s="393"/>
      <c r="J229" s="395"/>
    </row>
    <row r="230" spans="1:12" x14ac:dyDescent="0.25">
      <c r="A230" s="358"/>
      <c r="B230" s="360"/>
      <c r="C230" s="360"/>
      <c r="D230" s="391"/>
      <c r="E230" s="116" t="s">
        <v>52</v>
      </c>
      <c r="F230" s="116" t="s">
        <v>53</v>
      </c>
      <c r="G230" s="116" t="s">
        <v>54</v>
      </c>
      <c r="H230" s="116" t="s">
        <v>53</v>
      </c>
      <c r="I230" s="116" t="s">
        <v>54</v>
      </c>
      <c r="J230" s="86" t="s">
        <v>55</v>
      </c>
    </row>
    <row r="231" spans="1:12" x14ac:dyDescent="0.25">
      <c r="A231" s="207"/>
      <c r="B231" s="190"/>
      <c r="C231" s="191"/>
      <c r="D231" s="192"/>
      <c r="E231" s="193"/>
      <c r="F231" s="193"/>
      <c r="G231" s="193"/>
      <c r="H231" s="192"/>
      <c r="I231" s="192"/>
      <c r="J231" s="194"/>
    </row>
    <row r="232" spans="1:12" x14ac:dyDescent="0.25">
      <c r="A232" s="368" t="s">
        <v>56</v>
      </c>
      <c r="B232" s="369"/>
      <c r="C232" s="369"/>
      <c r="D232" s="369"/>
      <c r="E232" s="369"/>
      <c r="F232" s="369"/>
      <c r="G232" s="369"/>
      <c r="H232" s="369"/>
      <c r="I232" s="341"/>
      <c r="J232" s="89">
        <f>SUM(J230:J231)</f>
        <v>0</v>
      </c>
    </row>
    <row r="233" spans="1:12" ht="22.5" x14ac:dyDescent="0.25">
      <c r="A233" s="209" t="s">
        <v>46</v>
      </c>
      <c r="B233" s="90" t="s">
        <v>47</v>
      </c>
      <c r="C233" s="115" t="s">
        <v>57</v>
      </c>
      <c r="D233" s="115" t="s">
        <v>58</v>
      </c>
      <c r="E233" s="115" t="s">
        <v>18</v>
      </c>
      <c r="F233" s="91" t="s">
        <v>59</v>
      </c>
      <c r="G233" s="91" t="s">
        <v>60</v>
      </c>
      <c r="H233" s="370" t="s">
        <v>61</v>
      </c>
      <c r="I233" s="371"/>
      <c r="J233" s="92" t="s">
        <v>62</v>
      </c>
    </row>
    <row r="234" spans="1:12" x14ac:dyDescent="0.25">
      <c r="A234" s="210" t="s">
        <v>21</v>
      </c>
      <c r="B234" s="190" t="s">
        <v>211</v>
      </c>
      <c r="C234" s="191" t="s">
        <v>433</v>
      </c>
      <c r="D234" s="200" t="s">
        <v>434</v>
      </c>
      <c r="E234" s="120">
        <v>0.5</v>
      </c>
      <c r="F234" s="201"/>
      <c r="G234" s="202"/>
      <c r="H234" s="365">
        <f>F234*(1+G234)</f>
        <v>0</v>
      </c>
      <c r="I234" s="366"/>
      <c r="J234" s="96">
        <f>ROUND(H234*E234,2)</f>
        <v>0</v>
      </c>
    </row>
    <row r="235" spans="1:12" x14ac:dyDescent="0.25">
      <c r="A235" s="207" t="s">
        <v>21</v>
      </c>
      <c r="B235" s="121" t="s">
        <v>212</v>
      </c>
      <c r="C235" s="87" t="s">
        <v>435</v>
      </c>
      <c r="D235" s="88" t="s">
        <v>434</v>
      </c>
      <c r="E235" s="203">
        <v>0.5</v>
      </c>
      <c r="F235" s="94"/>
      <c r="G235" s="93"/>
      <c r="H235" s="349">
        <f t="shared" ref="H235" si="32">F235*(1+G235)</f>
        <v>0</v>
      </c>
      <c r="I235" s="350"/>
      <c r="J235" s="97">
        <f t="shared" ref="J235" si="33">ROUND(H235*E235,2)</f>
        <v>0</v>
      </c>
    </row>
    <row r="236" spans="1:12" x14ac:dyDescent="0.25">
      <c r="A236" s="207" t="s">
        <v>21</v>
      </c>
      <c r="B236" s="121" t="s">
        <v>213</v>
      </c>
      <c r="C236" s="87" t="s">
        <v>436</v>
      </c>
      <c r="D236" s="88" t="s">
        <v>434</v>
      </c>
      <c r="E236" s="203">
        <v>1</v>
      </c>
      <c r="F236" s="94"/>
      <c r="G236" s="93"/>
      <c r="H236" s="349">
        <f t="shared" ref="H236:H238" si="34">F236*(1+G236)</f>
        <v>0</v>
      </c>
      <c r="I236" s="350"/>
      <c r="J236" s="97">
        <f t="shared" ref="J236:J238" si="35">ROUND(H236*E236,2)</f>
        <v>0</v>
      </c>
    </row>
    <row r="237" spans="1:12" x14ac:dyDescent="0.25">
      <c r="A237" s="207" t="s">
        <v>21</v>
      </c>
      <c r="B237" s="121" t="s">
        <v>214</v>
      </c>
      <c r="C237" s="87" t="s">
        <v>437</v>
      </c>
      <c r="D237" s="88" t="s">
        <v>434</v>
      </c>
      <c r="E237" s="203">
        <v>0.5</v>
      </c>
      <c r="F237" s="94"/>
      <c r="G237" s="93"/>
      <c r="H237" s="349">
        <f t="shared" si="34"/>
        <v>0</v>
      </c>
      <c r="I237" s="350"/>
      <c r="J237" s="97">
        <f t="shared" si="35"/>
        <v>0</v>
      </c>
    </row>
    <row r="238" spans="1:12" x14ac:dyDescent="0.25">
      <c r="A238" s="207" t="s">
        <v>21</v>
      </c>
      <c r="B238" s="121" t="s">
        <v>215</v>
      </c>
      <c r="C238" s="87" t="s">
        <v>438</v>
      </c>
      <c r="D238" s="88" t="s">
        <v>434</v>
      </c>
      <c r="E238" s="203">
        <v>0.5</v>
      </c>
      <c r="F238" s="94"/>
      <c r="G238" s="93"/>
      <c r="H238" s="349">
        <f t="shared" si="34"/>
        <v>0</v>
      </c>
      <c r="I238" s="350"/>
      <c r="J238" s="97">
        <f t="shared" si="35"/>
        <v>0</v>
      </c>
    </row>
    <row r="239" spans="1:12" x14ac:dyDescent="0.25">
      <c r="A239" s="340" t="s">
        <v>64</v>
      </c>
      <c r="B239" s="341"/>
      <c r="C239" s="342"/>
      <c r="D239" s="342"/>
      <c r="E239" s="342"/>
      <c r="F239" s="342"/>
      <c r="G239" s="342"/>
      <c r="H239" s="342"/>
      <c r="I239" s="342"/>
      <c r="J239" s="110">
        <f>SUM(J233:J238)</f>
        <v>0</v>
      </c>
      <c r="L239" s="170"/>
    </row>
    <row r="240" spans="1:12" x14ac:dyDescent="0.25">
      <c r="A240" s="374" t="s">
        <v>65</v>
      </c>
      <c r="B240" s="375"/>
      <c r="C240" s="375"/>
      <c r="D240" s="375"/>
      <c r="E240" s="375"/>
      <c r="F240" s="375"/>
      <c r="G240" s="375"/>
      <c r="H240" s="375"/>
      <c r="I240" s="228">
        <v>0</v>
      </c>
      <c r="J240" s="123">
        <f>ROUND(J239*I240,2)</f>
        <v>0</v>
      </c>
    </row>
    <row r="241" spans="1:10" x14ac:dyDescent="0.25">
      <c r="A241" s="376" t="s">
        <v>66</v>
      </c>
      <c r="B241" s="377"/>
      <c r="C241" s="378"/>
      <c r="D241" s="378"/>
      <c r="E241" s="378"/>
      <c r="F241" s="378"/>
      <c r="G241" s="378"/>
      <c r="H241" s="378"/>
      <c r="I241" s="378"/>
      <c r="J241" s="46"/>
    </row>
    <row r="242" spans="1:10" x14ac:dyDescent="0.25">
      <c r="A242" s="340" t="s">
        <v>67</v>
      </c>
      <c r="B242" s="341"/>
      <c r="C242" s="342"/>
      <c r="D242" s="342"/>
      <c r="E242" s="342"/>
      <c r="F242" s="342"/>
      <c r="G242" s="342"/>
      <c r="H242" s="342"/>
      <c r="I242" s="342"/>
      <c r="J242" s="89" t="e">
        <f>ROUND((J232+J239+J240)/J241,2)</f>
        <v>#DIV/0!</v>
      </c>
    </row>
    <row r="243" spans="1:10" x14ac:dyDescent="0.25">
      <c r="A243" s="209" t="s">
        <v>46</v>
      </c>
      <c r="B243" s="90" t="s">
        <v>47</v>
      </c>
      <c r="C243" s="115" t="s">
        <v>68</v>
      </c>
      <c r="D243" s="115" t="s">
        <v>58</v>
      </c>
      <c r="E243" s="352" t="s">
        <v>69</v>
      </c>
      <c r="F243" s="352"/>
      <c r="G243" s="352"/>
      <c r="H243" s="352" t="s">
        <v>70</v>
      </c>
      <c r="I243" s="352"/>
      <c r="J243" s="114" t="s">
        <v>55</v>
      </c>
    </row>
    <row r="244" spans="1:10" ht="22.5" x14ac:dyDescent="0.25">
      <c r="A244" s="207" t="s">
        <v>132</v>
      </c>
      <c r="B244" s="121">
        <v>10587</v>
      </c>
      <c r="C244" s="191" t="s">
        <v>454</v>
      </c>
      <c r="D244" s="200" t="s">
        <v>337</v>
      </c>
      <c r="E244" s="401">
        <v>0.5</v>
      </c>
      <c r="F244" s="402"/>
      <c r="G244" s="403"/>
      <c r="H244" s="365"/>
      <c r="I244" s="366"/>
      <c r="J244" s="96">
        <f t="shared" ref="J244:J246" si="36">ROUND(H244*E244,2)</f>
        <v>0</v>
      </c>
    </row>
    <row r="245" spans="1:10" ht="22.5" x14ac:dyDescent="0.25">
      <c r="A245" s="207" t="s">
        <v>132</v>
      </c>
      <c r="B245" s="121">
        <v>10585</v>
      </c>
      <c r="C245" s="87" t="s">
        <v>455</v>
      </c>
      <c r="D245" s="88" t="s">
        <v>337</v>
      </c>
      <c r="E245" s="398">
        <v>0.5</v>
      </c>
      <c r="F245" s="399"/>
      <c r="G245" s="400"/>
      <c r="H245" s="349"/>
      <c r="I245" s="350"/>
      <c r="J245" s="97">
        <f t="shared" si="36"/>
        <v>0</v>
      </c>
    </row>
    <row r="246" spans="1:10" ht="22.5" x14ac:dyDescent="0.25">
      <c r="A246" s="207" t="s">
        <v>132</v>
      </c>
      <c r="B246" s="230">
        <v>10859</v>
      </c>
      <c r="C246" s="197" t="s">
        <v>456</v>
      </c>
      <c r="D246" s="204" t="s">
        <v>457</v>
      </c>
      <c r="E246" s="407">
        <v>90</v>
      </c>
      <c r="F246" s="408"/>
      <c r="G246" s="409"/>
      <c r="H246" s="372"/>
      <c r="I246" s="373"/>
      <c r="J246" s="122">
        <f t="shared" si="36"/>
        <v>0</v>
      </c>
    </row>
    <row r="247" spans="1:10" x14ac:dyDescent="0.25">
      <c r="A247" s="340" t="s">
        <v>71</v>
      </c>
      <c r="B247" s="341"/>
      <c r="C247" s="342"/>
      <c r="D247" s="342"/>
      <c r="E247" s="342"/>
      <c r="F247" s="342"/>
      <c r="G247" s="342"/>
      <c r="H247" s="342"/>
      <c r="I247" s="342"/>
      <c r="J247" s="89">
        <f>SUM(J243:J246)</f>
        <v>0</v>
      </c>
    </row>
    <row r="248" spans="1:10" x14ac:dyDescent="0.25">
      <c r="A248" s="209" t="s">
        <v>46</v>
      </c>
      <c r="B248" s="90" t="s">
        <v>47</v>
      </c>
      <c r="C248" s="115" t="s">
        <v>72</v>
      </c>
      <c r="D248" s="115" t="s">
        <v>58</v>
      </c>
      <c r="E248" s="352" t="s">
        <v>69</v>
      </c>
      <c r="F248" s="352"/>
      <c r="G248" s="352"/>
      <c r="H248" s="352" t="s">
        <v>70</v>
      </c>
      <c r="I248" s="352"/>
      <c r="J248" s="114" t="s">
        <v>55</v>
      </c>
    </row>
    <row r="249" spans="1:10" x14ac:dyDescent="0.25">
      <c r="A249" s="210"/>
      <c r="B249" s="206"/>
      <c r="C249" s="191"/>
      <c r="D249" s="200"/>
      <c r="E249" s="364"/>
      <c r="F249" s="364"/>
      <c r="G249" s="364"/>
      <c r="H249" s="365"/>
      <c r="I249" s="366"/>
      <c r="J249" s="96"/>
    </row>
    <row r="250" spans="1:10" x14ac:dyDescent="0.25">
      <c r="A250" s="340" t="s">
        <v>73</v>
      </c>
      <c r="B250" s="341"/>
      <c r="C250" s="342"/>
      <c r="D250" s="342"/>
      <c r="E250" s="342"/>
      <c r="F250" s="342"/>
      <c r="G250" s="342"/>
      <c r="H250" s="342"/>
      <c r="I250" s="342"/>
      <c r="J250" s="89">
        <f>SUM(J248:J249)</f>
        <v>0</v>
      </c>
    </row>
    <row r="251" spans="1:10" x14ac:dyDescent="0.25">
      <c r="A251" s="209" t="s">
        <v>46</v>
      </c>
      <c r="B251" s="90" t="s">
        <v>47</v>
      </c>
      <c r="C251" s="115" t="s">
        <v>74</v>
      </c>
      <c r="D251" s="115" t="s">
        <v>58</v>
      </c>
      <c r="E251" s="352" t="s">
        <v>69</v>
      </c>
      <c r="F251" s="352"/>
      <c r="G251" s="352"/>
      <c r="H251" s="352" t="s">
        <v>70</v>
      </c>
      <c r="I251" s="352"/>
      <c r="J251" s="114" t="s">
        <v>55</v>
      </c>
    </row>
    <row r="252" spans="1:10" x14ac:dyDescent="0.25">
      <c r="A252" s="212"/>
      <c r="B252" s="172"/>
      <c r="C252" s="173"/>
      <c r="D252" s="174"/>
      <c r="E252" s="353"/>
      <c r="F252" s="354"/>
      <c r="G252" s="354"/>
      <c r="H252" s="355"/>
      <c r="I252" s="356"/>
      <c r="J252" s="169">
        <f t="shared" ref="J252" si="37">ROUND(H252*E252,2)</f>
        <v>0</v>
      </c>
    </row>
    <row r="253" spans="1:10" x14ac:dyDescent="0.25">
      <c r="A253" s="340" t="s">
        <v>75</v>
      </c>
      <c r="B253" s="341"/>
      <c r="C253" s="342"/>
      <c r="D253" s="342"/>
      <c r="E253" s="342"/>
      <c r="F253" s="342"/>
      <c r="G253" s="342"/>
      <c r="H253" s="342"/>
      <c r="I253" s="342"/>
      <c r="J253" s="89">
        <f>SUM(J251:J252)</f>
        <v>0</v>
      </c>
    </row>
    <row r="254" spans="1:10" x14ac:dyDescent="0.25">
      <c r="A254" s="357" t="s">
        <v>46</v>
      </c>
      <c r="B254" s="359" t="s">
        <v>47</v>
      </c>
      <c r="C254" s="360" t="s">
        <v>76</v>
      </c>
      <c r="D254" s="352" t="s">
        <v>77</v>
      </c>
      <c r="E254" s="352"/>
      <c r="F254" s="352" t="s">
        <v>78</v>
      </c>
      <c r="G254" s="352"/>
      <c r="H254" s="352" t="s">
        <v>70</v>
      </c>
      <c r="I254" s="352"/>
      <c r="J254" s="335" t="s">
        <v>55</v>
      </c>
    </row>
    <row r="255" spans="1:10" x14ac:dyDescent="0.25">
      <c r="A255" s="358"/>
      <c r="B255" s="360"/>
      <c r="C255" s="361"/>
      <c r="D255" s="117" t="s">
        <v>79</v>
      </c>
      <c r="E255" s="117" t="s">
        <v>80</v>
      </c>
      <c r="F255" s="362"/>
      <c r="G255" s="362"/>
      <c r="H255" s="362"/>
      <c r="I255" s="362"/>
      <c r="J255" s="336"/>
    </row>
    <row r="256" spans="1:10" x14ac:dyDescent="0.25">
      <c r="A256" s="212"/>
      <c r="B256" s="176"/>
      <c r="C256" s="175"/>
      <c r="D256" s="177"/>
      <c r="E256" s="177"/>
      <c r="F256" s="337"/>
      <c r="G256" s="338"/>
      <c r="H256" s="339"/>
      <c r="I256" s="339"/>
      <c r="J256" s="169">
        <f>ROUND(H256*F256,2)</f>
        <v>0</v>
      </c>
    </row>
    <row r="257" spans="1:10" ht="15.75" thickBot="1" x14ac:dyDescent="0.3">
      <c r="A257" s="340" t="s">
        <v>81</v>
      </c>
      <c r="B257" s="341"/>
      <c r="C257" s="342"/>
      <c r="D257" s="342"/>
      <c r="E257" s="342"/>
      <c r="F257" s="342"/>
      <c r="G257" s="342"/>
      <c r="H257" s="342"/>
      <c r="I257" s="342"/>
      <c r="J257" s="89">
        <f>SUM(J255:J256)</f>
        <v>0</v>
      </c>
    </row>
    <row r="258" spans="1:10" ht="15.75" thickBot="1" x14ac:dyDescent="0.3">
      <c r="A258" s="343" t="s">
        <v>82</v>
      </c>
      <c r="B258" s="344"/>
      <c r="C258" s="345"/>
      <c r="D258" s="345"/>
      <c r="E258" s="345"/>
      <c r="F258" s="345"/>
      <c r="G258" s="345"/>
      <c r="H258" s="345"/>
      <c r="I258" s="345"/>
      <c r="J258" s="178" t="e">
        <f>J242+J247+J250+J257+J253</f>
        <v>#DIV/0!</v>
      </c>
    </row>
    <row r="259" spans="1:10" ht="15.75" thickBot="1" x14ac:dyDescent="0.3">
      <c r="A259" s="382" t="s">
        <v>216</v>
      </c>
      <c r="B259" s="383"/>
      <c r="C259" s="383"/>
      <c r="D259" s="383"/>
      <c r="E259" s="383"/>
      <c r="F259" s="383"/>
      <c r="G259" s="231">
        <v>8</v>
      </c>
      <c r="H259" s="232" t="s">
        <v>217</v>
      </c>
      <c r="I259" s="233"/>
      <c r="J259" s="234" t="e">
        <f>J258*G259</f>
        <v>#DIV/0!</v>
      </c>
    </row>
  </sheetData>
  <mergeCells count="413">
    <mergeCell ref="A259:F259"/>
    <mergeCell ref="A258:I258"/>
    <mergeCell ref="H254:I255"/>
    <mergeCell ref="J254:J255"/>
    <mergeCell ref="F256:G256"/>
    <mergeCell ref="H256:I256"/>
    <mergeCell ref="A257:I257"/>
    <mergeCell ref="A254:A255"/>
    <mergeCell ref="B254:B255"/>
    <mergeCell ref="C254:C255"/>
    <mergeCell ref="D254:E254"/>
    <mergeCell ref="F254:G255"/>
    <mergeCell ref="E251:G251"/>
    <mergeCell ref="H251:I251"/>
    <mergeCell ref="E252:G252"/>
    <mergeCell ref="H252:I252"/>
    <mergeCell ref="A253:I253"/>
    <mergeCell ref="A250:I250"/>
    <mergeCell ref="A247:I247"/>
    <mergeCell ref="E248:G248"/>
    <mergeCell ref="H248:I248"/>
    <mergeCell ref="E249:G249"/>
    <mergeCell ref="H249:I249"/>
    <mergeCell ref="E244:G244"/>
    <mergeCell ref="H244:I244"/>
    <mergeCell ref="E245:G245"/>
    <mergeCell ref="H245:I245"/>
    <mergeCell ref="E246:G246"/>
    <mergeCell ref="H246:I246"/>
    <mergeCell ref="A239:I239"/>
    <mergeCell ref="A240:H240"/>
    <mergeCell ref="A241:I241"/>
    <mergeCell ref="A242:I242"/>
    <mergeCell ref="E243:G243"/>
    <mergeCell ref="H243:I243"/>
    <mergeCell ref="A232:I232"/>
    <mergeCell ref="H233:I233"/>
    <mergeCell ref="H234:I234"/>
    <mergeCell ref="H235:I235"/>
    <mergeCell ref="H236:I236"/>
    <mergeCell ref="H237:I237"/>
    <mergeCell ref="H238:I238"/>
    <mergeCell ref="C227:J227"/>
    <mergeCell ref="A228:B228"/>
    <mergeCell ref="C228:F228"/>
    <mergeCell ref="I228:J228"/>
    <mergeCell ref="A229:A230"/>
    <mergeCell ref="B229:B230"/>
    <mergeCell ref="C229:C230"/>
    <mergeCell ref="D229:D230"/>
    <mergeCell ref="E229:G229"/>
    <mergeCell ref="H229:J229"/>
    <mergeCell ref="C58:J58"/>
    <mergeCell ref="A59:B59"/>
    <mergeCell ref="C59:F59"/>
    <mergeCell ref="I59:J59"/>
    <mergeCell ref="A60:A61"/>
    <mergeCell ref="B60:B61"/>
    <mergeCell ref="C60:C61"/>
    <mergeCell ref="D60:D61"/>
    <mergeCell ref="E60:G60"/>
    <mergeCell ref="H60:J60"/>
    <mergeCell ref="E71:G71"/>
    <mergeCell ref="H71:I71"/>
    <mergeCell ref="E72:G72"/>
    <mergeCell ref="H72:I72"/>
    <mergeCell ref="A73:I73"/>
    <mergeCell ref="A63:I63"/>
    <mergeCell ref="H64:I64"/>
    <mergeCell ref="H65:I65"/>
    <mergeCell ref="H66:I66"/>
    <mergeCell ref="A67:I67"/>
    <mergeCell ref="A68:H68"/>
    <mergeCell ref="A69:I69"/>
    <mergeCell ref="A70:I70"/>
    <mergeCell ref="E74:G74"/>
    <mergeCell ref="H74:I74"/>
    <mergeCell ref="E75:G75"/>
    <mergeCell ref="H75:I75"/>
    <mergeCell ref="E76:G76"/>
    <mergeCell ref="H76:I76"/>
    <mergeCell ref="E78:G78"/>
    <mergeCell ref="H78:I78"/>
    <mergeCell ref="A79:I79"/>
    <mergeCell ref="E80:G80"/>
    <mergeCell ref="H80:I80"/>
    <mergeCell ref="E81:G81"/>
    <mergeCell ref="H81:I81"/>
    <mergeCell ref="A82:I82"/>
    <mergeCell ref="A83:A84"/>
    <mergeCell ref="B83:B84"/>
    <mergeCell ref="C83:C84"/>
    <mergeCell ref="D83:E83"/>
    <mergeCell ref="F83:G84"/>
    <mergeCell ref="H83:I84"/>
    <mergeCell ref="J83:J84"/>
    <mergeCell ref="F85:G85"/>
    <mergeCell ref="H85:I85"/>
    <mergeCell ref="A86:I86"/>
    <mergeCell ref="A87:I87"/>
    <mergeCell ref="C88:J88"/>
    <mergeCell ref="A89:B89"/>
    <mergeCell ref="C89:F89"/>
    <mergeCell ref="I89:J89"/>
    <mergeCell ref="A90:A91"/>
    <mergeCell ref="B90:B91"/>
    <mergeCell ref="C90:C91"/>
    <mergeCell ref="D90:D91"/>
    <mergeCell ref="E90:G90"/>
    <mergeCell ref="H90:J90"/>
    <mergeCell ref="A100:I100"/>
    <mergeCell ref="H101:I101"/>
    <mergeCell ref="H102:I102"/>
    <mergeCell ref="H103:I103"/>
    <mergeCell ref="H104:I104"/>
    <mergeCell ref="A105:I105"/>
    <mergeCell ref="A106:H106"/>
    <mergeCell ref="A107:I107"/>
    <mergeCell ref="A108:I108"/>
    <mergeCell ref="E109:G109"/>
    <mergeCell ref="H109:I109"/>
    <mergeCell ref="E110:G110"/>
    <mergeCell ref="H110:I110"/>
    <mergeCell ref="A115:I115"/>
    <mergeCell ref="E116:G116"/>
    <mergeCell ref="H116:I116"/>
    <mergeCell ref="E117:G117"/>
    <mergeCell ref="H117:I117"/>
    <mergeCell ref="E111:G111"/>
    <mergeCell ref="H111:I111"/>
    <mergeCell ref="A112:I112"/>
    <mergeCell ref="E113:G113"/>
    <mergeCell ref="H113:I113"/>
    <mergeCell ref="E114:G114"/>
    <mergeCell ref="H114:I114"/>
    <mergeCell ref="A118:I118"/>
    <mergeCell ref="A119:A120"/>
    <mergeCell ref="B119:B120"/>
    <mergeCell ref="C119:C120"/>
    <mergeCell ref="D119:E119"/>
    <mergeCell ref="F119:G120"/>
    <mergeCell ref="H119:I120"/>
    <mergeCell ref="J119:J120"/>
    <mergeCell ref="F121:G121"/>
    <mergeCell ref="H121:I121"/>
    <mergeCell ref="A122:I122"/>
    <mergeCell ref="A123:I123"/>
    <mergeCell ref="C124:J124"/>
    <mergeCell ref="A125:B125"/>
    <mergeCell ref="C125:F125"/>
    <mergeCell ref="I125:J125"/>
    <mergeCell ref="A132:I132"/>
    <mergeCell ref="A133:H133"/>
    <mergeCell ref="A134:I134"/>
    <mergeCell ref="A135:I135"/>
    <mergeCell ref="E136:G136"/>
    <mergeCell ref="H136:I136"/>
    <mergeCell ref="E137:G137"/>
    <mergeCell ref="H137:I137"/>
    <mergeCell ref="A126:A127"/>
    <mergeCell ref="B126:B127"/>
    <mergeCell ref="C126:C127"/>
    <mergeCell ref="D126:D127"/>
    <mergeCell ref="E126:G126"/>
    <mergeCell ref="H126:J126"/>
    <mergeCell ref="A129:I129"/>
    <mergeCell ref="H130:I130"/>
    <mergeCell ref="H131:I131"/>
    <mergeCell ref="E141:G141"/>
    <mergeCell ref="H141:I141"/>
    <mergeCell ref="A142:I142"/>
    <mergeCell ref="E143:G143"/>
    <mergeCell ref="H143:I143"/>
    <mergeCell ref="E144:G144"/>
    <mergeCell ref="H144:I144"/>
    <mergeCell ref="A138:I138"/>
    <mergeCell ref="E139:G139"/>
    <mergeCell ref="H139:I139"/>
    <mergeCell ref="E140:G140"/>
    <mergeCell ref="H140:I140"/>
    <mergeCell ref="A146:A147"/>
    <mergeCell ref="B146:B147"/>
    <mergeCell ref="C146:C147"/>
    <mergeCell ref="D146:E146"/>
    <mergeCell ref="F146:G147"/>
    <mergeCell ref="H146:I147"/>
    <mergeCell ref="J146:J147"/>
    <mergeCell ref="F148:G148"/>
    <mergeCell ref="H148:I148"/>
    <mergeCell ref="A149:I149"/>
    <mergeCell ref="A150:I150"/>
    <mergeCell ref="E77:G77"/>
    <mergeCell ref="H77:I77"/>
    <mergeCell ref="C30:J30"/>
    <mergeCell ref="A31:B31"/>
    <mergeCell ref="C31:F31"/>
    <mergeCell ref="I31:J31"/>
    <mergeCell ref="A32:A33"/>
    <mergeCell ref="B32:B33"/>
    <mergeCell ref="C32:C33"/>
    <mergeCell ref="D32:D33"/>
    <mergeCell ref="E32:G32"/>
    <mergeCell ref="H32:J32"/>
    <mergeCell ref="A36:I36"/>
    <mergeCell ref="H37:I37"/>
    <mergeCell ref="H38:I38"/>
    <mergeCell ref="H39:I39"/>
    <mergeCell ref="A40:I40"/>
    <mergeCell ref="A41:H41"/>
    <mergeCell ref="A42:I42"/>
    <mergeCell ref="A43:I43"/>
    <mergeCell ref="E44:G44"/>
    <mergeCell ref="A145:I145"/>
    <mergeCell ref="E48:G48"/>
    <mergeCell ref="H48:I48"/>
    <mergeCell ref="A49:I49"/>
    <mergeCell ref="E50:G50"/>
    <mergeCell ref="H50:I50"/>
    <mergeCell ref="H44:I44"/>
    <mergeCell ref="E45:G45"/>
    <mergeCell ref="H45:I45"/>
    <mergeCell ref="A46:I46"/>
    <mergeCell ref="E47:G47"/>
    <mergeCell ref="H47:I47"/>
    <mergeCell ref="E51:G51"/>
    <mergeCell ref="H51:I51"/>
    <mergeCell ref="A52:I52"/>
    <mergeCell ref="A53:A54"/>
    <mergeCell ref="B53:B54"/>
    <mergeCell ref="C53:C54"/>
    <mergeCell ref="D53:E53"/>
    <mergeCell ref="F53:G54"/>
    <mergeCell ref="H53:I54"/>
    <mergeCell ref="J53:J54"/>
    <mergeCell ref="F55:G55"/>
    <mergeCell ref="H55:I55"/>
    <mergeCell ref="A56:I56"/>
    <mergeCell ref="A57:I57"/>
    <mergeCell ref="C1:J1"/>
    <mergeCell ref="A2:B2"/>
    <mergeCell ref="C2:F2"/>
    <mergeCell ref="I2:J2"/>
    <mergeCell ref="A3:A4"/>
    <mergeCell ref="B3:B4"/>
    <mergeCell ref="C3:C4"/>
    <mergeCell ref="D3:D4"/>
    <mergeCell ref="E3:G3"/>
    <mergeCell ref="H3:J3"/>
    <mergeCell ref="A6:I6"/>
    <mergeCell ref="H7:I7"/>
    <mergeCell ref="H8:I8"/>
    <mergeCell ref="H9:I9"/>
    <mergeCell ref="H10:I10"/>
    <mergeCell ref="A11:I11"/>
    <mergeCell ref="A12:H12"/>
    <mergeCell ref="A13:I13"/>
    <mergeCell ref="A14:I14"/>
    <mergeCell ref="E18:G18"/>
    <mergeCell ref="H18:I18"/>
    <mergeCell ref="E19:G19"/>
    <mergeCell ref="H19:I19"/>
    <mergeCell ref="E20:G20"/>
    <mergeCell ref="H20:I20"/>
    <mergeCell ref="A21:I21"/>
    <mergeCell ref="E15:G15"/>
    <mergeCell ref="H15:I15"/>
    <mergeCell ref="E16:G16"/>
    <mergeCell ref="H16:I16"/>
    <mergeCell ref="A17:I17"/>
    <mergeCell ref="J25:J26"/>
    <mergeCell ref="F27:G27"/>
    <mergeCell ref="H27:I27"/>
    <mergeCell ref="A28:I28"/>
    <mergeCell ref="A29:I29"/>
    <mergeCell ref="E22:G22"/>
    <mergeCell ref="H22:I22"/>
    <mergeCell ref="E23:G23"/>
    <mergeCell ref="H23:I23"/>
    <mergeCell ref="A24:I24"/>
    <mergeCell ref="A25:A26"/>
    <mergeCell ref="B25:B26"/>
    <mergeCell ref="C25:C26"/>
    <mergeCell ref="D25:E25"/>
    <mergeCell ref="F25:G26"/>
    <mergeCell ref="H25:I26"/>
    <mergeCell ref="C151:J151"/>
    <mergeCell ref="A152:B152"/>
    <mergeCell ref="C152:F152"/>
    <mergeCell ref="I152:J152"/>
    <mergeCell ref="A153:A154"/>
    <mergeCell ref="B153:B154"/>
    <mergeCell ref="C153:C154"/>
    <mergeCell ref="D153:D154"/>
    <mergeCell ref="E153:G153"/>
    <mergeCell ref="H153:J153"/>
    <mergeCell ref="E166:G166"/>
    <mergeCell ref="H166:I166"/>
    <mergeCell ref="E167:G167"/>
    <mergeCell ref="H167:I167"/>
    <mergeCell ref="E168:G168"/>
    <mergeCell ref="H168:I168"/>
    <mergeCell ref="A170:I170"/>
    <mergeCell ref="A156:I156"/>
    <mergeCell ref="H157:I157"/>
    <mergeCell ref="H158:I158"/>
    <mergeCell ref="H160:I160"/>
    <mergeCell ref="H161:I161"/>
    <mergeCell ref="A162:I162"/>
    <mergeCell ref="A163:H163"/>
    <mergeCell ref="A164:I164"/>
    <mergeCell ref="A165:I165"/>
    <mergeCell ref="A182:I182"/>
    <mergeCell ref="A183:A184"/>
    <mergeCell ref="B183:B184"/>
    <mergeCell ref="C183:C184"/>
    <mergeCell ref="D183:E183"/>
    <mergeCell ref="F183:G184"/>
    <mergeCell ref="H183:I184"/>
    <mergeCell ref="E171:G171"/>
    <mergeCell ref="H171:I171"/>
    <mergeCell ref="E172:G172"/>
    <mergeCell ref="H172:I172"/>
    <mergeCell ref="A179:I179"/>
    <mergeCell ref="J183:J184"/>
    <mergeCell ref="F185:G185"/>
    <mergeCell ref="H185:I185"/>
    <mergeCell ref="A186:I186"/>
    <mergeCell ref="A187:I187"/>
    <mergeCell ref="H159:I159"/>
    <mergeCell ref="E173:G173"/>
    <mergeCell ref="H173:I173"/>
    <mergeCell ref="E174:G174"/>
    <mergeCell ref="H174:I174"/>
    <mergeCell ref="E175:G175"/>
    <mergeCell ref="H175:I175"/>
    <mergeCell ref="E176:G176"/>
    <mergeCell ref="H176:I176"/>
    <mergeCell ref="E177:G177"/>
    <mergeCell ref="H177:I177"/>
    <mergeCell ref="E178:G178"/>
    <mergeCell ref="H178:I178"/>
    <mergeCell ref="E169:G169"/>
    <mergeCell ref="H169:I169"/>
    <mergeCell ref="E180:G180"/>
    <mergeCell ref="H180:I180"/>
    <mergeCell ref="E181:G181"/>
    <mergeCell ref="H181:I181"/>
    <mergeCell ref="C188:J188"/>
    <mergeCell ref="A189:B189"/>
    <mergeCell ref="C189:F189"/>
    <mergeCell ref="I189:J189"/>
    <mergeCell ref="A190:A191"/>
    <mergeCell ref="B190:B191"/>
    <mergeCell ref="C190:C191"/>
    <mergeCell ref="D190:D191"/>
    <mergeCell ref="E190:G190"/>
    <mergeCell ref="H190:J190"/>
    <mergeCell ref="A202:I202"/>
    <mergeCell ref="E203:G203"/>
    <mergeCell ref="H203:I203"/>
    <mergeCell ref="E204:G204"/>
    <mergeCell ref="H204:I204"/>
    <mergeCell ref="E209:G209"/>
    <mergeCell ref="H209:I209"/>
    <mergeCell ref="A193:I193"/>
    <mergeCell ref="H194:I194"/>
    <mergeCell ref="H195:I195"/>
    <mergeCell ref="H196:I196"/>
    <mergeCell ref="H197:I197"/>
    <mergeCell ref="H198:I198"/>
    <mergeCell ref="A199:I199"/>
    <mergeCell ref="A200:H200"/>
    <mergeCell ref="A201:I201"/>
    <mergeCell ref="F222:G223"/>
    <mergeCell ref="H222:I223"/>
    <mergeCell ref="E215:G215"/>
    <mergeCell ref="H215:I215"/>
    <mergeCell ref="E217:G217"/>
    <mergeCell ref="H217:I217"/>
    <mergeCell ref="A218:I218"/>
    <mergeCell ref="A210:I210"/>
    <mergeCell ref="E211:G211"/>
    <mergeCell ref="H211:I211"/>
    <mergeCell ref="E212:G212"/>
    <mergeCell ref="H212:I212"/>
    <mergeCell ref="E213:G213"/>
    <mergeCell ref="H213:I213"/>
    <mergeCell ref="E214:G214"/>
    <mergeCell ref="H214:I214"/>
    <mergeCell ref="J222:J223"/>
    <mergeCell ref="F224:G224"/>
    <mergeCell ref="H224:I224"/>
    <mergeCell ref="A225:I225"/>
    <mergeCell ref="A226:I226"/>
    <mergeCell ref="E205:G205"/>
    <mergeCell ref="H205:I205"/>
    <mergeCell ref="E206:G206"/>
    <mergeCell ref="H206:I206"/>
    <mergeCell ref="E207:G207"/>
    <mergeCell ref="H207:I207"/>
    <mergeCell ref="E208:G208"/>
    <mergeCell ref="H208:I208"/>
    <mergeCell ref="E216:G216"/>
    <mergeCell ref="H216:I216"/>
    <mergeCell ref="E219:G219"/>
    <mergeCell ref="H219:I219"/>
    <mergeCell ref="E220:G220"/>
    <mergeCell ref="H220:I220"/>
    <mergeCell ref="A221:I221"/>
    <mergeCell ref="A222:A223"/>
    <mergeCell ref="B222:B223"/>
    <mergeCell ref="C222:C223"/>
    <mergeCell ref="D222:E222"/>
  </mergeCells>
  <phoneticPr fontId="12" type="noConversion"/>
  <conditionalFormatting sqref="C167:D169">
    <cfRule type="containsErrors" dxfId="3" priority="4">
      <formula>ISERROR(C167)</formula>
    </cfRule>
  </conditionalFormatting>
  <conditionalFormatting sqref="C204:D209">
    <cfRule type="containsErrors" dxfId="2" priority="2">
      <formula>ISERROR(C204)</formula>
    </cfRule>
  </conditionalFormatting>
  <conditionalFormatting sqref="H167:I169">
    <cfRule type="containsErrors" dxfId="1" priority="3">
      <formula>ISERROR(H167)</formula>
    </cfRule>
  </conditionalFormatting>
  <conditionalFormatting sqref="H204:I209">
    <cfRule type="containsErrors" dxfId="0" priority="1">
      <formula>ISERROR(H204)</formula>
    </cfRule>
  </conditionalFormatting>
  <pageMargins left="0.51181102362204722" right="0.51181102362204722" top="0.78740157480314965" bottom="0.78740157480314965" header="0.31496062992125984" footer="0.31496062992125984"/>
  <pageSetup paperSize="9" scale="87" firstPageNumber="26" orientation="portrait" useFirstPageNumber="1" r:id="rId1"/>
  <headerFooter>
    <oddFooter>&amp;C&amp;P</oddFooter>
  </headerFooter>
  <rowBreaks count="7" manualBreakCount="7">
    <brk id="29" max="9" man="1"/>
    <brk id="57" max="9" man="1"/>
    <brk id="87" max="9" man="1"/>
    <brk id="123" max="9" man="1"/>
    <brk id="150" max="9" man="1"/>
    <brk id="187" max="9" man="1"/>
    <brk id="226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9F2FB-EF5D-4097-B91E-67E9C200EFB4}">
  <sheetPr>
    <tabColor theme="9" tint="0.39997558519241921"/>
  </sheetPr>
  <dimension ref="A1:N167"/>
  <sheetViews>
    <sheetView zoomScaleNormal="100" zoomScaleSheetLayoutView="100" workbookViewId="0">
      <selection sqref="A1:N1"/>
    </sheetView>
  </sheetViews>
  <sheetFormatPr defaultColWidth="15.42578125" defaultRowHeight="11.25" x14ac:dyDescent="0.2"/>
  <cols>
    <col min="1" max="1" width="10.7109375" style="32" customWidth="1"/>
    <col min="2" max="2" width="32.5703125" style="18" customWidth="1"/>
    <col min="3" max="3" width="4.42578125" style="18" bestFit="1" customWidth="1"/>
    <col min="4" max="4" width="6.5703125" style="18" customWidth="1"/>
    <col min="5" max="5" width="11.7109375" style="18" customWidth="1"/>
    <col min="6" max="6" width="10.7109375" style="18" customWidth="1"/>
    <col min="7" max="7" width="7.7109375" style="18" customWidth="1"/>
    <col min="8" max="8" width="11.7109375" style="18" customWidth="1"/>
    <col min="9" max="9" width="10.7109375" style="18" customWidth="1"/>
    <col min="10" max="10" width="7.7109375" style="18" customWidth="1"/>
    <col min="11" max="11" width="11.7109375" style="18" customWidth="1"/>
    <col min="12" max="12" width="10.7109375" style="18" customWidth="1"/>
    <col min="13" max="13" width="7.7109375" style="18" customWidth="1"/>
    <col min="14" max="14" width="13" style="18" customWidth="1"/>
    <col min="15" max="15" width="16.5703125" style="18" customWidth="1"/>
    <col min="16" max="16" width="11.85546875" style="18" customWidth="1"/>
    <col min="17" max="17" width="10.42578125" style="18" bestFit="1" customWidth="1"/>
    <col min="18" max="18" width="5.7109375" style="18" customWidth="1"/>
    <col min="19" max="255" width="15.42578125" style="18"/>
    <col min="256" max="256" width="10.7109375" style="18" customWidth="1"/>
    <col min="257" max="257" width="32.5703125" style="18" customWidth="1"/>
    <col min="258" max="258" width="4.42578125" style="18" bestFit="1" customWidth="1"/>
    <col min="259" max="259" width="6.5703125" style="18" customWidth="1"/>
    <col min="260" max="260" width="9.7109375" style="18" customWidth="1"/>
    <col min="261" max="261" width="10.7109375" style="18" customWidth="1"/>
    <col min="262" max="262" width="7.7109375" style="18" customWidth="1"/>
    <col min="263" max="263" width="9.7109375" style="18" customWidth="1"/>
    <col min="264" max="264" width="10.7109375" style="18" customWidth="1"/>
    <col min="265" max="265" width="7.7109375" style="18" customWidth="1"/>
    <col min="266" max="266" width="9.7109375" style="18" customWidth="1"/>
    <col min="267" max="267" width="10.7109375" style="18" customWidth="1"/>
    <col min="268" max="268" width="7.7109375" style="18" customWidth="1"/>
    <col min="269" max="269" width="13" style="18" customWidth="1"/>
    <col min="270" max="270" width="15.28515625" style="18" bestFit="1" customWidth="1"/>
    <col min="271" max="271" width="16.5703125" style="18" customWidth="1"/>
    <col min="272" max="272" width="11.85546875" style="18" customWidth="1"/>
    <col min="273" max="273" width="10.42578125" style="18" bestFit="1" customWidth="1"/>
    <col min="274" max="274" width="5.7109375" style="18" customWidth="1"/>
    <col min="275" max="511" width="15.42578125" style="18"/>
    <col min="512" max="512" width="10.7109375" style="18" customWidth="1"/>
    <col min="513" max="513" width="32.5703125" style="18" customWidth="1"/>
    <col min="514" max="514" width="4.42578125" style="18" bestFit="1" customWidth="1"/>
    <col min="515" max="515" width="6.5703125" style="18" customWidth="1"/>
    <col min="516" max="516" width="9.7109375" style="18" customWidth="1"/>
    <col min="517" max="517" width="10.7109375" style="18" customWidth="1"/>
    <col min="518" max="518" width="7.7109375" style="18" customWidth="1"/>
    <col min="519" max="519" width="9.7109375" style="18" customWidth="1"/>
    <col min="520" max="520" width="10.7109375" style="18" customWidth="1"/>
    <col min="521" max="521" width="7.7109375" style="18" customWidth="1"/>
    <col min="522" max="522" width="9.7109375" style="18" customWidth="1"/>
    <col min="523" max="523" width="10.7109375" style="18" customWidth="1"/>
    <col min="524" max="524" width="7.7109375" style="18" customWidth="1"/>
    <col min="525" max="525" width="13" style="18" customWidth="1"/>
    <col min="526" max="526" width="15.28515625" style="18" bestFit="1" customWidth="1"/>
    <col min="527" max="527" width="16.5703125" style="18" customWidth="1"/>
    <col min="528" max="528" width="11.85546875" style="18" customWidth="1"/>
    <col min="529" max="529" width="10.42578125" style="18" bestFit="1" customWidth="1"/>
    <col min="530" max="530" width="5.7109375" style="18" customWidth="1"/>
    <col min="531" max="767" width="15.42578125" style="18"/>
    <col min="768" max="768" width="10.7109375" style="18" customWidth="1"/>
    <col min="769" max="769" width="32.5703125" style="18" customWidth="1"/>
    <col min="770" max="770" width="4.42578125" style="18" bestFit="1" customWidth="1"/>
    <col min="771" max="771" width="6.5703125" style="18" customWidth="1"/>
    <col min="772" max="772" width="9.7109375" style="18" customWidth="1"/>
    <col min="773" max="773" width="10.7109375" style="18" customWidth="1"/>
    <col min="774" max="774" width="7.7109375" style="18" customWidth="1"/>
    <col min="775" max="775" width="9.7109375" style="18" customWidth="1"/>
    <col min="776" max="776" width="10.7109375" style="18" customWidth="1"/>
    <col min="777" max="777" width="7.7109375" style="18" customWidth="1"/>
    <col min="778" max="778" width="9.7109375" style="18" customWidth="1"/>
    <col min="779" max="779" width="10.7109375" style="18" customWidth="1"/>
    <col min="780" max="780" width="7.7109375" style="18" customWidth="1"/>
    <col min="781" max="781" width="13" style="18" customWidth="1"/>
    <col min="782" max="782" width="15.28515625" style="18" bestFit="1" customWidth="1"/>
    <col min="783" max="783" width="16.5703125" style="18" customWidth="1"/>
    <col min="784" max="784" width="11.85546875" style="18" customWidth="1"/>
    <col min="785" max="785" width="10.42578125" style="18" bestFit="1" customWidth="1"/>
    <col min="786" max="786" width="5.7109375" style="18" customWidth="1"/>
    <col min="787" max="1023" width="15.42578125" style="18"/>
    <col min="1024" max="1024" width="10.7109375" style="18" customWidth="1"/>
    <col min="1025" max="1025" width="32.5703125" style="18" customWidth="1"/>
    <col min="1026" max="1026" width="4.42578125" style="18" bestFit="1" customWidth="1"/>
    <col min="1027" max="1027" width="6.5703125" style="18" customWidth="1"/>
    <col min="1028" max="1028" width="9.7109375" style="18" customWidth="1"/>
    <col min="1029" max="1029" width="10.7109375" style="18" customWidth="1"/>
    <col min="1030" max="1030" width="7.7109375" style="18" customWidth="1"/>
    <col min="1031" max="1031" width="9.7109375" style="18" customWidth="1"/>
    <col min="1032" max="1032" width="10.7109375" style="18" customWidth="1"/>
    <col min="1033" max="1033" width="7.7109375" style="18" customWidth="1"/>
    <col min="1034" max="1034" width="9.7109375" style="18" customWidth="1"/>
    <col min="1035" max="1035" width="10.7109375" style="18" customWidth="1"/>
    <col min="1036" max="1036" width="7.7109375" style="18" customWidth="1"/>
    <col min="1037" max="1037" width="13" style="18" customWidth="1"/>
    <col min="1038" max="1038" width="15.28515625" style="18" bestFit="1" customWidth="1"/>
    <col min="1039" max="1039" width="16.5703125" style="18" customWidth="1"/>
    <col min="1040" max="1040" width="11.85546875" style="18" customWidth="1"/>
    <col min="1041" max="1041" width="10.42578125" style="18" bestFit="1" customWidth="1"/>
    <col min="1042" max="1042" width="5.7109375" style="18" customWidth="1"/>
    <col min="1043" max="1279" width="15.42578125" style="18"/>
    <col min="1280" max="1280" width="10.7109375" style="18" customWidth="1"/>
    <col min="1281" max="1281" width="32.5703125" style="18" customWidth="1"/>
    <col min="1282" max="1282" width="4.42578125" style="18" bestFit="1" customWidth="1"/>
    <col min="1283" max="1283" width="6.5703125" style="18" customWidth="1"/>
    <col min="1284" max="1284" width="9.7109375" style="18" customWidth="1"/>
    <col min="1285" max="1285" width="10.7109375" style="18" customWidth="1"/>
    <col min="1286" max="1286" width="7.7109375" style="18" customWidth="1"/>
    <col min="1287" max="1287" width="9.7109375" style="18" customWidth="1"/>
    <col min="1288" max="1288" width="10.7109375" style="18" customWidth="1"/>
    <col min="1289" max="1289" width="7.7109375" style="18" customWidth="1"/>
    <col min="1290" max="1290" width="9.7109375" style="18" customWidth="1"/>
    <col min="1291" max="1291" width="10.7109375" style="18" customWidth="1"/>
    <col min="1292" max="1292" width="7.7109375" style="18" customWidth="1"/>
    <col min="1293" max="1293" width="13" style="18" customWidth="1"/>
    <col min="1294" max="1294" width="15.28515625" style="18" bestFit="1" customWidth="1"/>
    <col min="1295" max="1295" width="16.5703125" style="18" customWidth="1"/>
    <col min="1296" max="1296" width="11.85546875" style="18" customWidth="1"/>
    <col min="1297" max="1297" width="10.42578125" style="18" bestFit="1" customWidth="1"/>
    <col min="1298" max="1298" width="5.7109375" style="18" customWidth="1"/>
    <col min="1299" max="1535" width="15.42578125" style="18"/>
    <col min="1536" max="1536" width="10.7109375" style="18" customWidth="1"/>
    <col min="1537" max="1537" width="32.5703125" style="18" customWidth="1"/>
    <col min="1538" max="1538" width="4.42578125" style="18" bestFit="1" customWidth="1"/>
    <col min="1539" max="1539" width="6.5703125" style="18" customWidth="1"/>
    <col min="1540" max="1540" width="9.7109375" style="18" customWidth="1"/>
    <col min="1541" max="1541" width="10.7109375" style="18" customWidth="1"/>
    <col min="1542" max="1542" width="7.7109375" style="18" customWidth="1"/>
    <col min="1543" max="1543" width="9.7109375" style="18" customWidth="1"/>
    <col min="1544" max="1544" width="10.7109375" style="18" customWidth="1"/>
    <col min="1545" max="1545" width="7.7109375" style="18" customWidth="1"/>
    <col min="1546" max="1546" width="9.7109375" style="18" customWidth="1"/>
    <col min="1547" max="1547" width="10.7109375" style="18" customWidth="1"/>
    <col min="1548" max="1548" width="7.7109375" style="18" customWidth="1"/>
    <col min="1549" max="1549" width="13" style="18" customWidth="1"/>
    <col min="1550" max="1550" width="15.28515625" style="18" bestFit="1" customWidth="1"/>
    <col min="1551" max="1551" width="16.5703125" style="18" customWidth="1"/>
    <col min="1552" max="1552" width="11.85546875" style="18" customWidth="1"/>
    <col min="1553" max="1553" width="10.42578125" style="18" bestFit="1" customWidth="1"/>
    <col min="1554" max="1554" width="5.7109375" style="18" customWidth="1"/>
    <col min="1555" max="1791" width="15.42578125" style="18"/>
    <col min="1792" max="1792" width="10.7109375" style="18" customWidth="1"/>
    <col min="1793" max="1793" width="32.5703125" style="18" customWidth="1"/>
    <col min="1794" max="1794" width="4.42578125" style="18" bestFit="1" customWidth="1"/>
    <col min="1795" max="1795" width="6.5703125" style="18" customWidth="1"/>
    <col min="1796" max="1796" width="9.7109375" style="18" customWidth="1"/>
    <col min="1797" max="1797" width="10.7109375" style="18" customWidth="1"/>
    <col min="1798" max="1798" width="7.7109375" style="18" customWidth="1"/>
    <col min="1799" max="1799" width="9.7109375" style="18" customWidth="1"/>
    <col min="1800" max="1800" width="10.7109375" style="18" customWidth="1"/>
    <col min="1801" max="1801" width="7.7109375" style="18" customWidth="1"/>
    <col min="1802" max="1802" width="9.7109375" style="18" customWidth="1"/>
    <col min="1803" max="1803" width="10.7109375" style="18" customWidth="1"/>
    <col min="1804" max="1804" width="7.7109375" style="18" customWidth="1"/>
    <col min="1805" max="1805" width="13" style="18" customWidth="1"/>
    <col min="1806" max="1806" width="15.28515625" style="18" bestFit="1" customWidth="1"/>
    <col min="1807" max="1807" width="16.5703125" style="18" customWidth="1"/>
    <col min="1808" max="1808" width="11.85546875" style="18" customWidth="1"/>
    <col min="1809" max="1809" width="10.42578125" style="18" bestFit="1" customWidth="1"/>
    <col min="1810" max="1810" width="5.7109375" style="18" customWidth="1"/>
    <col min="1811" max="2047" width="15.42578125" style="18"/>
    <col min="2048" max="2048" width="10.7109375" style="18" customWidth="1"/>
    <col min="2049" max="2049" width="32.5703125" style="18" customWidth="1"/>
    <col min="2050" max="2050" width="4.42578125" style="18" bestFit="1" customWidth="1"/>
    <col min="2051" max="2051" width="6.5703125" style="18" customWidth="1"/>
    <col min="2052" max="2052" width="9.7109375" style="18" customWidth="1"/>
    <col min="2053" max="2053" width="10.7109375" style="18" customWidth="1"/>
    <col min="2054" max="2054" width="7.7109375" style="18" customWidth="1"/>
    <col min="2055" max="2055" width="9.7109375" style="18" customWidth="1"/>
    <col min="2056" max="2056" width="10.7109375" style="18" customWidth="1"/>
    <col min="2057" max="2057" width="7.7109375" style="18" customWidth="1"/>
    <col min="2058" max="2058" width="9.7109375" style="18" customWidth="1"/>
    <col min="2059" max="2059" width="10.7109375" style="18" customWidth="1"/>
    <col min="2060" max="2060" width="7.7109375" style="18" customWidth="1"/>
    <col min="2061" max="2061" width="13" style="18" customWidth="1"/>
    <col min="2062" max="2062" width="15.28515625" style="18" bestFit="1" customWidth="1"/>
    <col min="2063" max="2063" width="16.5703125" style="18" customWidth="1"/>
    <col min="2064" max="2064" width="11.85546875" style="18" customWidth="1"/>
    <col min="2065" max="2065" width="10.42578125" style="18" bestFit="1" customWidth="1"/>
    <col min="2066" max="2066" width="5.7109375" style="18" customWidth="1"/>
    <col min="2067" max="2303" width="15.42578125" style="18"/>
    <col min="2304" max="2304" width="10.7109375" style="18" customWidth="1"/>
    <col min="2305" max="2305" width="32.5703125" style="18" customWidth="1"/>
    <col min="2306" max="2306" width="4.42578125" style="18" bestFit="1" customWidth="1"/>
    <col min="2307" max="2307" width="6.5703125" style="18" customWidth="1"/>
    <col min="2308" max="2308" width="9.7109375" style="18" customWidth="1"/>
    <col min="2309" max="2309" width="10.7109375" style="18" customWidth="1"/>
    <col min="2310" max="2310" width="7.7109375" style="18" customWidth="1"/>
    <col min="2311" max="2311" width="9.7109375" style="18" customWidth="1"/>
    <col min="2312" max="2312" width="10.7109375" style="18" customWidth="1"/>
    <col min="2313" max="2313" width="7.7109375" style="18" customWidth="1"/>
    <col min="2314" max="2314" width="9.7109375" style="18" customWidth="1"/>
    <col min="2315" max="2315" width="10.7109375" style="18" customWidth="1"/>
    <col min="2316" max="2316" width="7.7109375" style="18" customWidth="1"/>
    <col min="2317" max="2317" width="13" style="18" customWidth="1"/>
    <col min="2318" max="2318" width="15.28515625" style="18" bestFit="1" customWidth="1"/>
    <col min="2319" max="2319" width="16.5703125" style="18" customWidth="1"/>
    <col min="2320" max="2320" width="11.85546875" style="18" customWidth="1"/>
    <col min="2321" max="2321" width="10.42578125" style="18" bestFit="1" customWidth="1"/>
    <col min="2322" max="2322" width="5.7109375" style="18" customWidth="1"/>
    <col min="2323" max="2559" width="15.42578125" style="18"/>
    <col min="2560" max="2560" width="10.7109375" style="18" customWidth="1"/>
    <col min="2561" max="2561" width="32.5703125" style="18" customWidth="1"/>
    <col min="2562" max="2562" width="4.42578125" style="18" bestFit="1" customWidth="1"/>
    <col min="2563" max="2563" width="6.5703125" style="18" customWidth="1"/>
    <col min="2564" max="2564" width="9.7109375" style="18" customWidth="1"/>
    <col min="2565" max="2565" width="10.7109375" style="18" customWidth="1"/>
    <col min="2566" max="2566" width="7.7109375" style="18" customWidth="1"/>
    <col min="2567" max="2567" width="9.7109375" style="18" customWidth="1"/>
    <col min="2568" max="2568" width="10.7109375" style="18" customWidth="1"/>
    <col min="2569" max="2569" width="7.7109375" style="18" customWidth="1"/>
    <col min="2570" max="2570" width="9.7109375" style="18" customWidth="1"/>
    <col min="2571" max="2571" width="10.7109375" style="18" customWidth="1"/>
    <col min="2572" max="2572" width="7.7109375" style="18" customWidth="1"/>
    <col min="2573" max="2573" width="13" style="18" customWidth="1"/>
    <col min="2574" max="2574" width="15.28515625" style="18" bestFit="1" customWidth="1"/>
    <col min="2575" max="2575" width="16.5703125" style="18" customWidth="1"/>
    <col min="2576" max="2576" width="11.85546875" style="18" customWidth="1"/>
    <col min="2577" max="2577" width="10.42578125" style="18" bestFit="1" customWidth="1"/>
    <col min="2578" max="2578" width="5.7109375" style="18" customWidth="1"/>
    <col min="2579" max="2815" width="15.42578125" style="18"/>
    <col min="2816" max="2816" width="10.7109375" style="18" customWidth="1"/>
    <col min="2817" max="2817" width="32.5703125" style="18" customWidth="1"/>
    <col min="2818" max="2818" width="4.42578125" style="18" bestFit="1" customWidth="1"/>
    <col min="2819" max="2819" width="6.5703125" style="18" customWidth="1"/>
    <col min="2820" max="2820" width="9.7109375" style="18" customWidth="1"/>
    <col min="2821" max="2821" width="10.7109375" style="18" customWidth="1"/>
    <col min="2822" max="2822" width="7.7109375" style="18" customWidth="1"/>
    <col min="2823" max="2823" width="9.7109375" style="18" customWidth="1"/>
    <col min="2824" max="2824" width="10.7109375" style="18" customWidth="1"/>
    <col min="2825" max="2825" width="7.7109375" style="18" customWidth="1"/>
    <col min="2826" max="2826" width="9.7109375" style="18" customWidth="1"/>
    <col min="2827" max="2827" width="10.7109375" style="18" customWidth="1"/>
    <col min="2828" max="2828" width="7.7109375" style="18" customWidth="1"/>
    <col min="2829" max="2829" width="13" style="18" customWidth="1"/>
    <col min="2830" max="2830" width="15.28515625" style="18" bestFit="1" customWidth="1"/>
    <col min="2831" max="2831" width="16.5703125" style="18" customWidth="1"/>
    <col min="2832" max="2832" width="11.85546875" style="18" customWidth="1"/>
    <col min="2833" max="2833" width="10.42578125" style="18" bestFit="1" customWidth="1"/>
    <col min="2834" max="2834" width="5.7109375" style="18" customWidth="1"/>
    <col min="2835" max="3071" width="15.42578125" style="18"/>
    <col min="3072" max="3072" width="10.7109375" style="18" customWidth="1"/>
    <col min="3073" max="3073" width="32.5703125" style="18" customWidth="1"/>
    <col min="3074" max="3074" width="4.42578125" style="18" bestFit="1" customWidth="1"/>
    <col min="3075" max="3075" width="6.5703125" style="18" customWidth="1"/>
    <col min="3076" max="3076" width="9.7109375" style="18" customWidth="1"/>
    <col min="3077" max="3077" width="10.7109375" style="18" customWidth="1"/>
    <col min="3078" max="3078" width="7.7109375" style="18" customWidth="1"/>
    <col min="3079" max="3079" width="9.7109375" style="18" customWidth="1"/>
    <col min="3080" max="3080" width="10.7109375" style="18" customWidth="1"/>
    <col min="3081" max="3081" width="7.7109375" style="18" customWidth="1"/>
    <col min="3082" max="3082" width="9.7109375" style="18" customWidth="1"/>
    <col min="3083" max="3083" width="10.7109375" style="18" customWidth="1"/>
    <col min="3084" max="3084" width="7.7109375" style="18" customWidth="1"/>
    <col min="3085" max="3085" width="13" style="18" customWidth="1"/>
    <col min="3086" max="3086" width="15.28515625" style="18" bestFit="1" customWidth="1"/>
    <col min="3087" max="3087" width="16.5703125" style="18" customWidth="1"/>
    <col min="3088" max="3088" width="11.85546875" style="18" customWidth="1"/>
    <col min="3089" max="3089" width="10.42578125" style="18" bestFit="1" customWidth="1"/>
    <col min="3090" max="3090" width="5.7109375" style="18" customWidth="1"/>
    <col min="3091" max="3327" width="15.42578125" style="18"/>
    <col min="3328" max="3328" width="10.7109375" style="18" customWidth="1"/>
    <col min="3329" max="3329" width="32.5703125" style="18" customWidth="1"/>
    <col min="3330" max="3330" width="4.42578125" style="18" bestFit="1" customWidth="1"/>
    <col min="3331" max="3331" width="6.5703125" style="18" customWidth="1"/>
    <col min="3332" max="3332" width="9.7109375" style="18" customWidth="1"/>
    <col min="3333" max="3333" width="10.7109375" style="18" customWidth="1"/>
    <col min="3334" max="3334" width="7.7109375" style="18" customWidth="1"/>
    <col min="3335" max="3335" width="9.7109375" style="18" customWidth="1"/>
    <col min="3336" max="3336" width="10.7109375" style="18" customWidth="1"/>
    <col min="3337" max="3337" width="7.7109375" style="18" customWidth="1"/>
    <col min="3338" max="3338" width="9.7109375" style="18" customWidth="1"/>
    <col min="3339" max="3339" width="10.7109375" style="18" customWidth="1"/>
    <col min="3340" max="3340" width="7.7109375" style="18" customWidth="1"/>
    <col min="3341" max="3341" width="13" style="18" customWidth="1"/>
    <col min="3342" max="3342" width="15.28515625" style="18" bestFit="1" customWidth="1"/>
    <col min="3343" max="3343" width="16.5703125" style="18" customWidth="1"/>
    <col min="3344" max="3344" width="11.85546875" style="18" customWidth="1"/>
    <col min="3345" max="3345" width="10.42578125" style="18" bestFit="1" customWidth="1"/>
    <col min="3346" max="3346" width="5.7109375" style="18" customWidth="1"/>
    <col min="3347" max="3583" width="15.42578125" style="18"/>
    <col min="3584" max="3584" width="10.7109375" style="18" customWidth="1"/>
    <col min="3585" max="3585" width="32.5703125" style="18" customWidth="1"/>
    <col min="3586" max="3586" width="4.42578125" style="18" bestFit="1" customWidth="1"/>
    <col min="3587" max="3587" width="6.5703125" style="18" customWidth="1"/>
    <col min="3588" max="3588" width="9.7109375" style="18" customWidth="1"/>
    <col min="3589" max="3589" width="10.7109375" style="18" customWidth="1"/>
    <col min="3590" max="3590" width="7.7109375" style="18" customWidth="1"/>
    <col min="3591" max="3591" width="9.7109375" style="18" customWidth="1"/>
    <col min="3592" max="3592" width="10.7109375" style="18" customWidth="1"/>
    <col min="3593" max="3593" width="7.7109375" style="18" customWidth="1"/>
    <col min="3594" max="3594" width="9.7109375" style="18" customWidth="1"/>
    <col min="3595" max="3595" width="10.7109375" style="18" customWidth="1"/>
    <col min="3596" max="3596" width="7.7109375" style="18" customWidth="1"/>
    <col min="3597" max="3597" width="13" style="18" customWidth="1"/>
    <col min="3598" max="3598" width="15.28515625" style="18" bestFit="1" customWidth="1"/>
    <col min="3599" max="3599" width="16.5703125" style="18" customWidth="1"/>
    <col min="3600" max="3600" width="11.85546875" style="18" customWidth="1"/>
    <col min="3601" max="3601" width="10.42578125" style="18" bestFit="1" customWidth="1"/>
    <col min="3602" max="3602" width="5.7109375" style="18" customWidth="1"/>
    <col min="3603" max="3839" width="15.42578125" style="18"/>
    <col min="3840" max="3840" width="10.7109375" style="18" customWidth="1"/>
    <col min="3841" max="3841" width="32.5703125" style="18" customWidth="1"/>
    <col min="3842" max="3842" width="4.42578125" style="18" bestFit="1" customWidth="1"/>
    <col min="3843" max="3843" width="6.5703125" style="18" customWidth="1"/>
    <col min="3844" max="3844" width="9.7109375" style="18" customWidth="1"/>
    <col min="3845" max="3845" width="10.7109375" style="18" customWidth="1"/>
    <col min="3846" max="3846" width="7.7109375" style="18" customWidth="1"/>
    <col min="3847" max="3847" width="9.7109375" style="18" customWidth="1"/>
    <col min="3848" max="3848" width="10.7109375" style="18" customWidth="1"/>
    <col min="3849" max="3849" width="7.7109375" style="18" customWidth="1"/>
    <col min="3850" max="3850" width="9.7109375" style="18" customWidth="1"/>
    <col min="3851" max="3851" width="10.7109375" style="18" customWidth="1"/>
    <col min="3852" max="3852" width="7.7109375" style="18" customWidth="1"/>
    <col min="3853" max="3853" width="13" style="18" customWidth="1"/>
    <col min="3854" max="3854" width="15.28515625" style="18" bestFit="1" customWidth="1"/>
    <col min="3855" max="3855" width="16.5703125" style="18" customWidth="1"/>
    <col min="3856" max="3856" width="11.85546875" style="18" customWidth="1"/>
    <col min="3857" max="3857" width="10.42578125" style="18" bestFit="1" customWidth="1"/>
    <col min="3858" max="3858" width="5.7109375" style="18" customWidth="1"/>
    <col min="3859" max="4095" width="15.42578125" style="18"/>
    <col min="4096" max="4096" width="10.7109375" style="18" customWidth="1"/>
    <col min="4097" max="4097" width="32.5703125" style="18" customWidth="1"/>
    <col min="4098" max="4098" width="4.42578125" style="18" bestFit="1" customWidth="1"/>
    <col min="4099" max="4099" width="6.5703125" style="18" customWidth="1"/>
    <col min="4100" max="4100" width="9.7109375" style="18" customWidth="1"/>
    <col min="4101" max="4101" width="10.7109375" style="18" customWidth="1"/>
    <col min="4102" max="4102" width="7.7109375" style="18" customWidth="1"/>
    <col min="4103" max="4103" width="9.7109375" style="18" customWidth="1"/>
    <col min="4104" max="4104" width="10.7109375" style="18" customWidth="1"/>
    <col min="4105" max="4105" width="7.7109375" style="18" customWidth="1"/>
    <col min="4106" max="4106" width="9.7109375" style="18" customWidth="1"/>
    <col min="4107" max="4107" width="10.7109375" style="18" customWidth="1"/>
    <col min="4108" max="4108" width="7.7109375" style="18" customWidth="1"/>
    <col min="4109" max="4109" width="13" style="18" customWidth="1"/>
    <col min="4110" max="4110" width="15.28515625" style="18" bestFit="1" customWidth="1"/>
    <col min="4111" max="4111" width="16.5703125" style="18" customWidth="1"/>
    <col min="4112" max="4112" width="11.85546875" style="18" customWidth="1"/>
    <col min="4113" max="4113" width="10.42578125" style="18" bestFit="1" customWidth="1"/>
    <col min="4114" max="4114" width="5.7109375" style="18" customWidth="1"/>
    <col min="4115" max="4351" width="15.42578125" style="18"/>
    <col min="4352" max="4352" width="10.7109375" style="18" customWidth="1"/>
    <col min="4353" max="4353" width="32.5703125" style="18" customWidth="1"/>
    <col min="4354" max="4354" width="4.42578125" style="18" bestFit="1" customWidth="1"/>
    <col min="4355" max="4355" width="6.5703125" style="18" customWidth="1"/>
    <col min="4356" max="4356" width="9.7109375" style="18" customWidth="1"/>
    <col min="4357" max="4357" width="10.7109375" style="18" customWidth="1"/>
    <col min="4358" max="4358" width="7.7109375" style="18" customWidth="1"/>
    <col min="4359" max="4359" width="9.7109375" style="18" customWidth="1"/>
    <col min="4360" max="4360" width="10.7109375" style="18" customWidth="1"/>
    <col min="4361" max="4361" width="7.7109375" style="18" customWidth="1"/>
    <col min="4362" max="4362" width="9.7109375" style="18" customWidth="1"/>
    <col min="4363" max="4363" width="10.7109375" style="18" customWidth="1"/>
    <col min="4364" max="4364" width="7.7109375" style="18" customWidth="1"/>
    <col min="4365" max="4365" width="13" style="18" customWidth="1"/>
    <col min="4366" max="4366" width="15.28515625" style="18" bestFit="1" customWidth="1"/>
    <col min="4367" max="4367" width="16.5703125" style="18" customWidth="1"/>
    <col min="4368" max="4368" width="11.85546875" style="18" customWidth="1"/>
    <col min="4369" max="4369" width="10.42578125" style="18" bestFit="1" customWidth="1"/>
    <col min="4370" max="4370" width="5.7109375" style="18" customWidth="1"/>
    <col min="4371" max="4607" width="15.42578125" style="18"/>
    <col min="4608" max="4608" width="10.7109375" style="18" customWidth="1"/>
    <col min="4609" max="4609" width="32.5703125" style="18" customWidth="1"/>
    <col min="4610" max="4610" width="4.42578125" style="18" bestFit="1" customWidth="1"/>
    <col min="4611" max="4611" width="6.5703125" style="18" customWidth="1"/>
    <col min="4612" max="4612" width="9.7109375" style="18" customWidth="1"/>
    <col min="4613" max="4613" width="10.7109375" style="18" customWidth="1"/>
    <col min="4614" max="4614" width="7.7109375" style="18" customWidth="1"/>
    <col min="4615" max="4615" width="9.7109375" style="18" customWidth="1"/>
    <col min="4616" max="4616" width="10.7109375" style="18" customWidth="1"/>
    <col min="4617" max="4617" width="7.7109375" style="18" customWidth="1"/>
    <col min="4618" max="4618" width="9.7109375" style="18" customWidth="1"/>
    <col min="4619" max="4619" width="10.7109375" style="18" customWidth="1"/>
    <col min="4620" max="4620" width="7.7109375" style="18" customWidth="1"/>
    <col min="4621" max="4621" width="13" style="18" customWidth="1"/>
    <col min="4622" max="4622" width="15.28515625" style="18" bestFit="1" customWidth="1"/>
    <col min="4623" max="4623" width="16.5703125" style="18" customWidth="1"/>
    <col min="4624" max="4624" width="11.85546875" style="18" customWidth="1"/>
    <col min="4625" max="4625" width="10.42578125" style="18" bestFit="1" customWidth="1"/>
    <col min="4626" max="4626" width="5.7109375" style="18" customWidth="1"/>
    <col min="4627" max="4863" width="15.42578125" style="18"/>
    <col min="4864" max="4864" width="10.7109375" style="18" customWidth="1"/>
    <col min="4865" max="4865" width="32.5703125" style="18" customWidth="1"/>
    <col min="4866" max="4866" width="4.42578125" style="18" bestFit="1" customWidth="1"/>
    <col min="4867" max="4867" width="6.5703125" style="18" customWidth="1"/>
    <col min="4868" max="4868" width="9.7109375" style="18" customWidth="1"/>
    <col min="4869" max="4869" width="10.7109375" style="18" customWidth="1"/>
    <col min="4870" max="4870" width="7.7109375" style="18" customWidth="1"/>
    <col min="4871" max="4871" width="9.7109375" style="18" customWidth="1"/>
    <col min="4872" max="4872" width="10.7109375" style="18" customWidth="1"/>
    <col min="4873" max="4873" width="7.7109375" style="18" customWidth="1"/>
    <col min="4874" max="4874" width="9.7109375" style="18" customWidth="1"/>
    <col min="4875" max="4875" width="10.7109375" style="18" customWidth="1"/>
    <col min="4876" max="4876" width="7.7109375" style="18" customWidth="1"/>
    <col min="4877" max="4877" width="13" style="18" customWidth="1"/>
    <col min="4878" max="4878" width="15.28515625" style="18" bestFit="1" customWidth="1"/>
    <col min="4879" max="4879" width="16.5703125" style="18" customWidth="1"/>
    <col min="4880" max="4880" width="11.85546875" style="18" customWidth="1"/>
    <col min="4881" max="4881" width="10.42578125" style="18" bestFit="1" customWidth="1"/>
    <col min="4882" max="4882" width="5.7109375" style="18" customWidth="1"/>
    <col min="4883" max="5119" width="15.42578125" style="18"/>
    <col min="5120" max="5120" width="10.7109375" style="18" customWidth="1"/>
    <col min="5121" max="5121" width="32.5703125" style="18" customWidth="1"/>
    <col min="5122" max="5122" width="4.42578125" style="18" bestFit="1" customWidth="1"/>
    <col min="5123" max="5123" width="6.5703125" style="18" customWidth="1"/>
    <col min="5124" max="5124" width="9.7109375" style="18" customWidth="1"/>
    <col min="5125" max="5125" width="10.7109375" style="18" customWidth="1"/>
    <col min="5126" max="5126" width="7.7109375" style="18" customWidth="1"/>
    <col min="5127" max="5127" width="9.7109375" style="18" customWidth="1"/>
    <col min="5128" max="5128" width="10.7109375" style="18" customWidth="1"/>
    <col min="5129" max="5129" width="7.7109375" style="18" customWidth="1"/>
    <col min="5130" max="5130" width="9.7109375" style="18" customWidth="1"/>
    <col min="5131" max="5131" width="10.7109375" style="18" customWidth="1"/>
    <col min="5132" max="5132" width="7.7109375" style="18" customWidth="1"/>
    <col min="5133" max="5133" width="13" style="18" customWidth="1"/>
    <col min="5134" max="5134" width="15.28515625" style="18" bestFit="1" customWidth="1"/>
    <col min="5135" max="5135" width="16.5703125" style="18" customWidth="1"/>
    <col min="5136" max="5136" width="11.85546875" style="18" customWidth="1"/>
    <col min="5137" max="5137" width="10.42578125" style="18" bestFit="1" customWidth="1"/>
    <col min="5138" max="5138" width="5.7109375" style="18" customWidth="1"/>
    <col min="5139" max="5375" width="15.42578125" style="18"/>
    <col min="5376" max="5376" width="10.7109375" style="18" customWidth="1"/>
    <col min="5377" max="5377" width="32.5703125" style="18" customWidth="1"/>
    <col min="5378" max="5378" width="4.42578125" style="18" bestFit="1" customWidth="1"/>
    <col min="5379" max="5379" width="6.5703125" style="18" customWidth="1"/>
    <col min="5380" max="5380" width="9.7109375" style="18" customWidth="1"/>
    <col min="5381" max="5381" width="10.7109375" style="18" customWidth="1"/>
    <col min="5382" max="5382" width="7.7109375" style="18" customWidth="1"/>
    <col min="5383" max="5383" width="9.7109375" style="18" customWidth="1"/>
    <col min="5384" max="5384" width="10.7109375" style="18" customWidth="1"/>
    <col min="5385" max="5385" width="7.7109375" style="18" customWidth="1"/>
    <col min="5386" max="5386" width="9.7109375" style="18" customWidth="1"/>
    <col min="5387" max="5387" width="10.7109375" style="18" customWidth="1"/>
    <col min="5388" max="5388" width="7.7109375" style="18" customWidth="1"/>
    <col min="5389" max="5389" width="13" style="18" customWidth="1"/>
    <col min="5390" max="5390" width="15.28515625" style="18" bestFit="1" customWidth="1"/>
    <col min="5391" max="5391" width="16.5703125" style="18" customWidth="1"/>
    <col min="5392" max="5392" width="11.85546875" style="18" customWidth="1"/>
    <col min="5393" max="5393" width="10.42578125" style="18" bestFit="1" customWidth="1"/>
    <col min="5394" max="5394" width="5.7109375" style="18" customWidth="1"/>
    <col min="5395" max="5631" width="15.42578125" style="18"/>
    <col min="5632" max="5632" width="10.7109375" style="18" customWidth="1"/>
    <col min="5633" max="5633" width="32.5703125" style="18" customWidth="1"/>
    <col min="5634" max="5634" width="4.42578125" style="18" bestFit="1" customWidth="1"/>
    <col min="5635" max="5635" width="6.5703125" style="18" customWidth="1"/>
    <col min="5636" max="5636" width="9.7109375" style="18" customWidth="1"/>
    <col min="5637" max="5637" width="10.7109375" style="18" customWidth="1"/>
    <col min="5638" max="5638" width="7.7109375" style="18" customWidth="1"/>
    <col min="5639" max="5639" width="9.7109375" style="18" customWidth="1"/>
    <col min="5640" max="5640" width="10.7109375" style="18" customWidth="1"/>
    <col min="5641" max="5641" width="7.7109375" style="18" customWidth="1"/>
    <col min="5642" max="5642" width="9.7109375" style="18" customWidth="1"/>
    <col min="5643" max="5643" width="10.7109375" style="18" customWidth="1"/>
    <col min="5644" max="5644" width="7.7109375" style="18" customWidth="1"/>
    <col min="5645" max="5645" width="13" style="18" customWidth="1"/>
    <col min="5646" max="5646" width="15.28515625" style="18" bestFit="1" customWidth="1"/>
    <col min="5647" max="5647" width="16.5703125" style="18" customWidth="1"/>
    <col min="5648" max="5648" width="11.85546875" style="18" customWidth="1"/>
    <col min="5649" max="5649" width="10.42578125" style="18" bestFit="1" customWidth="1"/>
    <col min="5650" max="5650" width="5.7109375" style="18" customWidth="1"/>
    <col min="5651" max="5887" width="15.42578125" style="18"/>
    <col min="5888" max="5888" width="10.7109375" style="18" customWidth="1"/>
    <col min="5889" max="5889" width="32.5703125" style="18" customWidth="1"/>
    <col min="5890" max="5890" width="4.42578125" style="18" bestFit="1" customWidth="1"/>
    <col min="5891" max="5891" width="6.5703125" style="18" customWidth="1"/>
    <col min="5892" max="5892" width="9.7109375" style="18" customWidth="1"/>
    <col min="5893" max="5893" width="10.7109375" style="18" customWidth="1"/>
    <col min="5894" max="5894" width="7.7109375" style="18" customWidth="1"/>
    <col min="5895" max="5895" width="9.7109375" style="18" customWidth="1"/>
    <col min="5896" max="5896" width="10.7109375" style="18" customWidth="1"/>
    <col min="5897" max="5897" width="7.7109375" style="18" customWidth="1"/>
    <col min="5898" max="5898" width="9.7109375" style="18" customWidth="1"/>
    <col min="5899" max="5899" width="10.7109375" style="18" customWidth="1"/>
    <col min="5900" max="5900" width="7.7109375" style="18" customWidth="1"/>
    <col min="5901" max="5901" width="13" style="18" customWidth="1"/>
    <col min="5902" max="5902" width="15.28515625" style="18" bestFit="1" customWidth="1"/>
    <col min="5903" max="5903" width="16.5703125" style="18" customWidth="1"/>
    <col min="5904" max="5904" width="11.85546875" style="18" customWidth="1"/>
    <col min="5905" max="5905" width="10.42578125" style="18" bestFit="1" customWidth="1"/>
    <col min="5906" max="5906" width="5.7109375" style="18" customWidth="1"/>
    <col min="5907" max="6143" width="15.42578125" style="18"/>
    <col min="6144" max="6144" width="10.7109375" style="18" customWidth="1"/>
    <col min="6145" max="6145" width="32.5703125" style="18" customWidth="1"/>
    <col min="6146" max="6146" width="4.42578125" style="18" bestFit="1" customWidth="1"/>
    <col min="6147" max="6147" width="6.5703125" style="18" customWidth="1"/>
    <col min="6148" max="6148" width="9.7109375" style="18" customWidth="1"/>
    <col min="6149" max="6149" width="10.7109375" style="18" customWidth="1"/>
    <col min="6150" max="6150" width="7.7109375" style="18" customWidth="1"/>
    <col min="6151" max="6151" width="9.7109375" style="18" customWidth="1"/>
    <col min="6152" max="6152" width="10.7109375" style="18" customWidth="1"/>
    <col min="6153" max="6153" width="7.7109375" style="18" customWidth="1"/>
    <col min="6154" max="6154" width="9.7109375" style="18" customWidth="1"/>
    <col min="6155" max="6155" width="10.7109375" style="18" customWidth="1"/>
    <col min="6156" max="6156" width="7.7109375" style="18" customWidth="1"/>
    <col min="6157" max="6157" width="13" style="18" customWidth="1"/>
    <col min="6158" max="6158" width="15.28515625" style="18" bestFit="1" customWidth="1"/>
    <col min="6159" max="6159" width="16.5703125" style="18" customWidth="1"/>
    <col min="6160" max="6160" width="11.85546875" style="18" customWidth="1"/>
    <col min="6161" max="6161" width="10.42578125" style="18" bestFit="1" customWidth="1"/>
    <col min="6162" max="6162" width="5.7109375" style="18" customWidth="1"/>
    <col min="6163" max="6399" width="15.42578125" style="18"/>
    <col min="6400" max="6400" width="10.7109375" style="18" customWidth="1"/>
    <col min="6401" max="6401" width="32.5703125" style="18" customWidth="1"/>
    <col min="6402" max="6402" width="4.42578125" style="18" bestFit="1" customWidth="1"/>
    <col min="6403" max="6403" width="6.5703125" style="18" customWidth="1"/>
    <col min="6404" max="6404" width="9.7109375" style="18" customWidth="1"/>
    <col min="6405" max="6405" width="10.7109375" style="18" customWidth="1"/>
    <col min="6406" max="6406" width="7.7109375" style="18" customWidth="1"/>
    <col min="6407" max="6407" width="9.7109375" style="18" customWidth="1"/>
    <col min="6408" max="6408" width="10.7109375" style="18" customWidth="1"/>
    <col min="6409" max="6409" width="7.7109375" style="18" customWidth="1"/>
    <col min="6410" max="6410" width="9.7109375" style="18" customWidth="1"/>
    <col min="6411" max="6411" width="10.7109375" style="18" customWidth="1"/>
    <col min="6412" max="6412" width="7.7109375" style="18" customWidth="1"/>
    <col min="6413" max="6413" width="13" style="18" customWidth="1"/>
    <col min="6414" max="6414" width="15.28515625" style="18" bestFit="1" customWidth="1"/>
    <col min="6415" max="6415" width="16.5703125" style="18" customWidth="1"/>
    <col min="6416" max="6416" width="11.85546875" style="18" customWidth="1"/>
    <col min="6417" max="6417" width="10.42578125" style="18" bestFit="1" customWidth="1"/>
    <col min="6418" max="6418" width="5.7109375" style="18" customWidth="1"/>
    <col min="6419" max="6655" width="15.42578125" style="18"/>
    <col min="6656" max="6656" width="10.7109375" style="18" customWidth="1"/>
    <col min="6657" max="6657" width="32.5703125" style="18" customWidth="1"/>
    <col min="6658" max="6658" width="4.42578125" style="18" bestFit="1" customWidth="1"/>
    <col min="6659" max="6659" width="6.5703125" style="18" customWidth="1"/>
    <col min="6660" max="6660" width="9.7109375" style="18" customWidth="1"/>
    <col min="6661" max="6661" width="10.7109375" style="18" customWidth="1"/>
    <col min="6662" max="6662" width="7.7109375" style="18" customWidth="1"/>
    <col min="6663" max="6663" width="9.7109375" style="18" customWidth="1"/>
    <col min="6664" max="6664" width="10.7109375" style="18" customWidth="1"/>
    <col min="6665" max="6665" width="7.7109375" style="18" customWidth="1"/>
    <col min="6666" max="6666" width="9.7109375" style="18" customWidth="1"/>
    <col min="6667" max="6667" width="10.7109375" style="18" customWidth="1"/>
    <col min="6668" max="6668" width="7.7109375" style="18" customWidth="1"/>
    <col min="6669" max="6669" width="13" style="18" customWidth="1"/>
    <col min="6670" max="6670" width="15.28515625" style="18" bestFit="1" customWidth="1"/>
    <col min="6671" max="6671" width="16.5703125" style="18" customWidth="1"/>
    <col min="6672" max="6672" width="11.85546875" style="18" customWidth="1"/>
    <col min="6673" max="6673" width="10.42578125" style="18" bestFit="1" customWidth="1"/>
    <col min="6674" max="6674" width="5.7109375" style="18" customWidth="1"/>
    <col min="6675" max="6911" width="15.42578125" style="18"/>
    <col min="6912" max="6912" width="10.7109375" style="18" customWidth="1"/>
    <col min="6913" max="6913" width="32.5703125" style="18" customWidth="1"/>
    <col min="6914" max="6914" width="4.42578125" style="18" bestFit="1" customWidth="1"/>
    <col min="6915" max="6915" width="6.5703125" style="18" customWidth="1"/>
    <col min="6916" max="6916" width="9.7109375" style="18" customWidth="1"/>
    <col min="6917" max="6917" width="10.7109375" style="18" customWidth="1"/>
    <col min="6918" max="6918" width="7.7109375" style="18" customWidth="1"/>
    <col min="6919" max="6919" width="9.7109375" style="18" customWidth="1"/>
    <col min="6920" max="6920" width="10.7109375" style="18" customWidth="1"/>
    <col min="6921" max="6921" width="7.7109375" style="18" customWidth="1"/>
    <col min="6922" max="6922" width="9.7109375" style="18" customWidth="1"/>
    <col min="6923" max="6923" width="10.7109375" style="18" customWidth="1"/>
    <col min="6924" max="6924" width="7.7109375" style="18" customWidth="1"/>
    <col min="6925" max="6925" width="13" style="18" customWidth="1"/>
    <col min="6926" max="6926" width="15.28515625" style="18" bestFit="1" customWidth="1"/>
    <col min="6927" max="6927" width="16.5703125" style="18" customWidth="1"/>
    <col min="6928" max="6928" width="11.85546875" style="18" customWidth="1"/>
    <col min="6929" max="6929" width="10.42578125" style="18" bestFit="1" customWidth="1"/>
    <col min="6930" max="6930" width="5.7109375" style="18" customWidth="1"/>
    <col min="6931" max="7167" width="15.42578125" style="18"/>
    <col min="7168" max="7168" width="10.7109375" style="18" customWidth="1"/>
    <col min="7169" max="7169" width="32.5703125" style="18" customWidth="1"/>
    <col min="7170" max="7170" width="4.42578125" style="18" bestFit="1" customWidth="1"/>
    <col min="7171" max="7171" width="6.5703125" style="18" customWidth="1"/>
    <col min="7172" max="7172" width="9.7109375" style="18" customWidth="1"/>
    <col min="7173" max="7173" width="10.7109375" style="18" customWidth="1"/>
    <col min="7174" max="7174" width="7.7109375" style="18" customWidth="1"/>
    <col min="7175" max="7175" width="9.7109375" style="18" customWidth="1"/>
    <col min="7176" max="7176" width="10.7109375" style="18" customWidth="1"/>
    <col min="7177" max="7177" width="7.7109375" style="18" customWidth="1"/>
    <col min="7178" max="7178" width="9.7109375" style="18" customWidth="1"/>
    <col min="7179" max="7179" width="10.7109375" style="18" customWidth="1"/>
    <col min="7180" max="7180" width="7.7109375" style="18" customWidth="1"/>
    <col min="7181" max="7181" width="13" style="18" customWidth="1"/>
    <col min="7182" max="7182" width="15.28515625" style="18" bestFit="1" customWidth="1"/>
    <col min="7183" max="7183" width="16.5703125" style="18" customWidth="1"/>
    <col min="7184" max="7184" width="11.85546875" style="18" customWidth="1"/>
    <col min="7185" max="7185" width="10.42578125" style="18" bestFit="1" customWidth="1"/>
    <col min="7186" max="7186" width="5.7109375" style="18" customWidth="1"/>
    <col min="7187" max="7423" width="15.42578125" style="18"/>
    <col min="7424" max="7424" width="10.7109375" style="18" customWidth="1"/>
    <col min="7425" max="7425" width="32.5703125" style="18" customWidth="1"/>
    <col min="7426" max="7426" width="4.42578125" style="18" bestFit="1" customWidth="1"/>
    <col min="7427" max="7427" width="6.5703125" style="18" customWidth="1"/>
    <col min="7428" max="7428" width="9.7109375" style="18" customWidth="1"/>
    <col min="7429" max="7429" width="10.7109375" style="18" customWidth="1"/>
    <col min="7430" max="7430" width="7.7109375" style="18" customWidth="1"/>
    <col min="7431" max="7431" width="9.7109375" style="18" customWidth="1"/>
    <col min="7432" max="7432" width="10.7109375" style="18" customWidth="1"/>
    <col min="7433" max="7433" width="7.7109375" style="18" customWidth="1"/>
    <col min="7434" max="7434" width="9.7109375" style="18" customWidth="1"/>
    <col min="7435" max="7435" width="10.7109375" style="18" customWidth="1"/>
    <col min="7436" max="7436" width="7.7109375" style="18" customWidth="1"/>
    <col min="7437" max="7437" width="13" style="18" customWidth="1"/>
    <col min="7438" max="7438" width="15.28515625" style="18" bestFit="1" customWidth="1"/>
    <col min="7439" max="7439" width="16.5703125" style="18" customWidth="1"/>
    <col min="7440" max="7440" width="11.85546875" style="18" customWidth="1"/>
    <col min="7441" max="7441" width="10.42578125" style="18" bestFit="1" customWidth="1"/>
    <col min="7442" max="7442" width="5.7109375" style="18" customWidth="1"/>
    <col min="7443" max="7679" width="15.42578125" style="18"/>
    <col min="7680" max="7680" width="10.7109375" style="18" customWidth="1"/>
    <col min="7681" max="7681" width="32.5703125" style="18" customWidth="1"/>
    <col min="7682" max="7682" width="4.42578125" style="18" bestFit="1" customWidth="1"/>
    <col min="7683" max="7683" width="6.5703125" style="18" customWidth="1"/>
    <col min="7684" max="7684" width="9.7109375" style="18" customWidth="1"/>
    <col min="7685" max="7685" width="10.7109375" style="18" customWidth="1"/>
    <col min="7686" max="7686" width="7.7109375" style="18" customWidth="1"/>
    <col min="7687" max="7687" width="9.7109375" style="18" customWidth="1"/>
    <col min="7688" max="7688" width="10.7109375" style="18" customWidth="1"/>
    <col min="7689" max="7689" width="7.7109375" style="18" customWidth="1"/>
    <col min="7690" max="7690" width="9.7109375" style="18" customWidth="1"/>
    <col min="7691" max="7691" width="10.7109375" style="18" customWidth="1"/>
    <col min="7692" max="7692" width="7.7109375" style="18" customWidth="1"/>
    <col min="7693" max="7693" width="13" style="18" customWidth="1"/>
    <col min="7694" max="7694" width="15.28515625" style="18" bestFit="1" customWidth="1"/>
    <col min="7695" max="7695" width="16.5703125" style="18" customWidth="1"/>
    <col min="7696" max="7696" width="11.85546875" style="18" customWidth="1"/>
    <col min="7697" max="7697" width="10.42578125" style="18" bestFit="1" customWidth="1"/>
    <col min="7698" max="7698" width="5.7109375" style="18" customWidth="1"/>
    <col min="7699" max="7935" width="15.42578125" style="18"/>
    <col min="7936" max="7936" width="10.7109375" style="18" customWidth="1"/>
    <col min="7937" max="7937" width="32.5703125" style="18" customWidth="1"/>
    <col min="7938" max="7938" width="4.42578125" style="18" bestFit="1" customWidth="1"/>
    <col min="7939" max="7939" width="6.5703125" style="18" customWidth="1"/>
    <col min="7940" max="7940" width="9.7109375" style="18" customWidth="1"/>
    <col min="7941" max="7941" width="10.7109375" style="18" customWidth="1"/>
    <col min="7942" max="7942" width="7.7109375" style="18" customWidth="1"/>
    <col min="7943" max="7943" width="9.7109375" style="18" customWidth="1"/>
    <col min="7944" max="7944" width="10.7109375" style="18" customWidth="1"/>
    <col min="7945" max="7945" width="7.7109375" style="18" customWidth="1"/>
    <col min="7946" max="7946" width="9.7109375" style="18" customWidth="1"/>
    <col min="7947" max="7947" width="10.7109375" style="18" customWidth="1"/>
    <col min="7948" max="7948" width="7.7109375" style="18" customWidth="1"/>
    <col min="7949" max="7949" width="13" style="18" customWidth="1"/>
    <col min="7950" max="7950" width="15.28515625" style="18" bestFit="1" customWidth="1"/>
    <col min="7951" max="7951" width="16.5703125" style="18" customWidth="1"/>
    <col min="7952" max="7952" width="11.85546875" style="18" customWidth="1"/>
    <col min="7953" max="7953" width="10.42578125" style="18" bestFit="1" customWidth="1"/>
    <col min="7954" max="7954" width="5.7109375" style="18" customWidth="1"/>
    <col min="7955" max="8191" width="15.42578125" style="18"/>
    <col min="8192" max="8192" width="10.7109375" style="18" customWidth="1"/>
    <col min="8193" max="8193" width="32.5703125" style="18" customWidth="1"/>
    <col min="8194" max="8194" width="4.42578125" style="18" bestFit="1" customWidth="1"/>
    <col min="8195" max="8195" width="6.5703125" style="18" customWidth="1"/>
    <col min="8196" max="8196" width="9.7109375" style="18" customWidth="1"/>
    <col min="8197" max="8197" width="10.7109375" style="18" customWidth="1"/>
    <col min="8198" max="8198" width="7.7109375" style="18" customWidth="1"/>
    <col min="8199" max="8199" width="9.7109375" style="18" customWidth="1"/>
    <col min="8200" max="8200" width="10.7109375" style="18" customWidth="1"/>
    <col min="8201" max="8201" width="7.7109375" style="18" customWidth="1"/>
    <col min="8202" max="8202" width="9.7109375" style="18" customWidth="1"/>
    <col min="8203" max="8203" width="10.7109375" style="18" customWidth="1"/>
    <col min="8204" max="8204" width="7.7109375" style="18" customWidth="1"/>
    <col min="8205" max="8205" width="13" style="18" customWidth="1"/>
    <col min="8206" max="8206" width="15.28515625" style="18" bestFit="1" customWidth="1"/>
    <col min="8207" max="8207" width="16.5703125" style="18" customWidth="1"/>
    <col min="8208" max="8208" width="11.85546875" style="18" customWidth="1"/>
    <col min="8209" max="8209" width="10.42578125" style="18" bestFit="1" customWidth="1"/>
    <col min="8210" max="8210" width="5.7109375" style="18" customWidth="1"/>
    <col min="8211" max="8447" width="15.42578125" style="18"/>
    <col min="8448" max="8448" width="10.7109375" style="18" customWidth="1"/>
    <col min="8449" max="8449" width="32.5703125" style="18" customWidth="1"/>
    <col min="8450" max="8450" width="4.42578125" style="18" bestFit="1" customWidth="1"/>
    <col min="8451" max="8451" width="6.5703125" style="18" customWidth="1"/>
    <col min="8452" max="8452" width="9.7109375" style="18" customWidth="1"/>
    <col min="8453" max="8453" width="10.7109375" style="18" customWidth="1"/>
    <col min="8454" max="8454" width="7.7109375" style="18" customWidth="1"/>
    <col min="8455" max="8455" width="9.7109375" style="18" customWidth="1"/>
    <col min="8456" max="8456" width="10.7109375" style="18" customWidth="1"/>
    <col min="8457" max="8457" width="7.7109375" style="18" customWidth="1"/>
    <col min="8458" max="8458" width="9.7109375" style="18" customWidth="1"/>
    <col min="8459" max="8459" width="10.7109375" style="18" customWidth="1"/>
    <col min="8460" max="8460" width="7.7109375" style="18" customWidth="1"/>
    <col min="8461" max="8461" width="13" style="18" customWidth="1"/>
    <col min="8462" max="8462" width="15.28515625" style="18" bestFit="1" customWidth="1"/>
    <col min="8463" max="8463" width="16.5703125" style="18" customWidth="1"/>
    <col min="8464" max="8464" width="11.85546875" style="18" customWidth="1"/>
    <col min="8465" max="8465" width="10.42578125" style="18" bestFit="1" customWidth="1"/>
    <col min="8466" max="8466" width="5.7109375" style="18" customWidth="1"/>
    <col min="8467" max="8703" width="15.42578125" style="18"/>
    <col min="8704" max="8704" width="10.7109375" style="18" customWidth="1"/>
    <col min="8705" max="8705" width="32.5703125" style="18" customWidth="1"/>
    <col min="8706" max="8706" width="4.42578125" style="18" bestFit="1" customWidth="1"/>
    <col min="8707" max="8707" width="6.5703125" style="18" customWidth="1"/>
    <col min="8708" max="8708" width="9.7109375" style="18" customWidth="1"/>
    <col min="8709" max="8709" width="10.7109375" style="18" customWidth="1"/>
    <col min="8710" max="8710" width="7.7109375" style="18" customWidth="1"/>
    <col min="8711" max="8711" width="9.7109375" style="18" customWidth="1"/>
    <col min="8712" max="8712" width="10.7109375" style="18" customWidth="1"/>
    <col min="8713" max="8713" width="7.7109375" style="18" customWidth="1"/>
    <col min="8714" max="8714" width="9.7109375" style="18" customWidth="1"/>
    <col min="8715" max="8715" width="10.7109375" style="18" customWidth="1"/>
    <col min="8716" max="8716" width="7.7109375" style="18" customWidth="1"/>
    <col min="8717" max="8717" width="13" style="18" customWidth="1"/>
    <col min="8718" max="8718" width="15.28515625" style="18" bestFit="1" customWidth="1"/>
    <col min="8719" max="8719" width="16.5703125" style="18" customWidth="1"/>
    <col min="8720" max="8720" width="11.85546875" style="18" customWidth="1"/>
    <col min="8721" max="8721" width="10.42578125" style="18" bestFit="1" customWidth="1"/>
    <col min="8722" max="8722" width="5.7109375" style="18" customWidth="1"/>
    <col min="8723" max="8959" width="15.42578125" style="18"/>
    <col min="8960" max="8960" width="10.7109375" style="18" customWidth="1"/>
    <col min="8961" max="8961" width="32.5703125" style="18" customWidth="1"/>
    <col min="8962" max="8962" width="4.42578125" style="18" bestFit="1" customWidth="1"/>
    <col min="8963" max="8963" width="6.5703125" style="18" customWidth="1"/>
    <col min="8964" max="8964" width="9.7109375" style="18" customWidth="1"/>
    <col min="8965" max="8965" width="10.7109375" style="18" customWidth="1"/>
    <col min="8966" max="8966" width="7.7109375" style="18" customWidth="1"/>
    <col min="8967" max="8967" width="9.7109375" style="18" customWidth="1"/>
    <col min="8968" max="8968" width="10.7109375" style="18" customWidth="1"/>
    <col min="8969" max="8969" width="7.7109375" style="18" customWidth="1"/>
    <col min="8970" max="8970" width="9.7109375" style="18" customWidth="1"/>
    <col min="8971" max="8971" width="10.7109375" style="18" customWidth="1"/>
    <col min="8972" max="8972" width="7.7109375" style="18" customWidth="1"/>
    <col min="8973" max="8973" width="13" style="18" customWidth="1"/>
    <col min="8974" max="8974" width="15.28515625" style="18" bestFit="1" customWidth="1"/>
    <col min="8975" max="8975" width="16.5703125" style="18" customWidth="1"/>
    <col min="8976" max="8976" width="11.85546875" style="18" customWidth="1"/>
    <col min="8977" max="8977" width="10.42578125" style="18" bestFit="1" customWidth="1"/>
    <col min="8978" max="8978" width="5.7109375" style="18" customWidth="1"/>
    <col min="8979" max="9215" width="15.42578125" style="18"/>
    <col min="9216" max="9216" width="10.7109375" style="18" customWidth="1"/>
    <col min="9217" max="9217" width="32.5703125" style="18" customWidth="1"/>
    <col min="9218" max="9218" width="4.42578125" style="18" bestFit="1" customWidth="1"/>
    <col min="9219" max="9219" width="6.5703125" style="18" customWidth="1"/>
    <col min="9220" max="9220" width="9.7109375" style="18" customWidth="1"/>
    <col min="9221" max="9221" width="10.7109375" style="18" customWidth="1"/>
    <col min="9222" max="9222" width="7.7109375" style="18" customWidth="1"/>
    <col min="9223" max="9223" width="9.7109375" style="18" customWidth="1"/>
    <col min="9224" max="9224" width="10.7109375" style="18" customWidth="1"/>
    <col min="9225" max="9225" width="7.7109375" style="18" customWidth="1"/>
    <col min="9226" max="9226" width="9.7109375" style="18" customWidth="1"/>
    <col min="9227" max="9227" width="10.7109375" style="18" customWidth="1"/>
    <col min="9228" max="9228" width="7.7109375" style="18" customWidth="1"/>
    <col min="9229" max="9229" width="13" style="18" customWidth="1"/>
    <col min="9230" max="9230" width="15.28515625" style="18" bestFit="1" customWidth="1"/>
    <col min="9231" max="9231" width="16.5703125" style="18" customWidth="1"/>
    <col min="9232" max="9232" width="11.85546875" style="18" customWidth="1"/>
    <col min="9233" max="9233" width="10.42578125" style="18" bestFit="1" customWidth="1"/>
    <col min="9234" max="9234" width="5.7109375" style="18" customWidth="1"/>
    <col min="9235" max="9471" width="15.42578125" style="18"/>
    <col min="9472" max="9472" width="10.7109375" style="18" customWidth="1"/>
    <col min="9473" max="9473" width="32.5703125" style="18" customWidth="1"/>
    <col min="9474" max="9474" width="4.42578125" style="18" bestFit="1" customWidth="1"/>
    <col min="9475" max="9475" width="6.5703125" style="18" customWidth="1"/>
    <col min="9476" max="9476" width="9.7109375" style="18" customWidth="1"/>
    <col min="9477" max="9477" width="10.7109375" style="18" customWidth="1"/>
    <col min="9478" max="9478" width="7.7109375" style="18" customWidth="1"/>
    <col min="9479" max="9479" width="9.7109375" style="18" customWidth="1"/>
    <col min="9480" max="9480" width="10.7109375" style="18" customWidth="1"/>
    <col min="9481" max="9481" width="7.7109375" style="18" customWidth="1"/>
    <col min="9482" max="9482" width="9.7109375" style="18" customWidth="1"/>
    <col min="9483" max="9483" width="10.7109375" style="18" customWidth="1"/>
    <col min="9484" max="9484" width="7.7109375" style="18" customWidth="1"/>
    <col min="9485" max="9485" width="13" style="18" customWidth="1"/>
    <col min="9486" max="9486" width="15.28515625" style="18" bestFit="1" customWidth="1"/>
    <col min="9487" max="9487" width="16.5703125" style="18" customWidth="1"/>
    <col min="9488" max="9488" width="11.85546875" style="18" customWidth="1"/>
    <col min="9489" max="9489" width="10.42578125" style="18" bestFit="1" customWidth="1"/>
    <col min="9490" max="9490" width="5.7109375" style="18" customWidth="1"/>
    <col min="9491" max="9727" width="15.42578125" style="18"/>
    <col min="9728" max="9728" width="10.7109375" style="18" customWidth="1"/>
    <col min="9729" max="9729" width="32.5703125" style="18" customWidth="1"/>
    <col min="9730" max="9730" width="4.42578125" style="18" bestFit="1" customWidth="1"/>
    <col min="9731" max="9731" width="6.5703125" style="18" customWidth="1"/>
    <col min="9732" max="9732" width="9.7109375" style="18" customWidth="1"/>
    <col min="9733" max="9733" width="10.7109375" style="18" customWidth="1"/>
    <col min="9734" max="9734" width="7.7109375" style="18" customWidth="1"/>
    <col min="9735" max="9735" width="9.7109375" style="18" customWidth="1"/>
    <col min="9736" max="9736" width="10.7109375" style="18" customWidth="1"/>
    <col min="9737" max="9737" width="7.7109375" style="18" customWidth="1"/>
    <col min="9738" max="9738" width="9.7109375" style="18" customWidth="1"/>
    <col min="9739" max="9739" width="10.7109375" style="18" customWidth="1"/>
    <col min="9740" max="9740" width="7.7109375" style="18" customWidth="1"/>
    <col min="9741" max="9741" width="13" style="18" customWidth="1"/>
    <col min="9742" max="9742" width="15.28515625" style="18" bestFit="1" customWidth="1"/>
    <col min="9743" max="9743" width="16.5703125" style="18" customWidth="1"/>
    <col min="9744" max="9744" width="11.85546875" style="18" customWidth="1"/>
    <col min="9745" max="9745" width="10.42578125" style="18" bestFit="1" customWidth="1"/>
    <col min="9746" max="9746" width="5.7109375" style="18" customWidth="1"/>
    <col min="9747" max="9983" width="15.42578125" style="18"/>
    <col min="9984" max="9984" width="10.7109375" style="18" customWidth="1"/>
    <col min="9985" max="9985" width="32.5703125" style="18" customWidth="1"/>
    <col min="9986" max="9986" width="4.42578125" style="18" bestFit="1" customWidth="1"/>
    <col min="9987" max="9987" width="6.5703125" style="18" customWidth="1"/>
    <col min="9988" max="9988" width="9.7109375" style="18" customWidth="1"/>
    <col min="9989" max="9989" width="10.7109375" style="18" customWidth="1"/>
    <col min="9990" max="9990" width="7.7109375" style="18" customWidth="1"/>
    <col min="9991" max="9991" width="9.7109375" style="18" customWidth="1"/>
    <col min="9992" max="9992" width="10.7109375" style="18" customWidth="1"/>
    <col min="9993" max="9993" width="7.7109375" style="18" customWidth="1"/>
    <col min="9994" max="9994" width="9.7109375" style="18" customWidth="1"/>
    <col min="9995" max="9995" width="10.7109375" style="18" customWidth="1"/>
    <col min="9996" max="9996" width="7.7109375" style="18" customWidth="1"/>
    <col min="9997" max="9997" width="13" style="18" customWidth="1"/>
    <col min="9998" max="9998" width="15.28515625" style="18" bestFit="1" customWidth="1"/>
    <col min="9999" max="9999" width="16.5703125" style="18" customWidth="1"/>
    <col min="10000" max="10000" width="11.85546875" style="18" customWidth="1"/>
    <col min="10001" max="10001" width="10.42578125" style="18" bestFit="1" customWidth="1"/>
    <col min="10002" max="10002" width="5.7109375" style="18" customWidth="1"/>
    <col min="10003" max="10239" width="15.42578125" style="18"/>
    <col min="10240" max="10240" width="10.7109375" style="18" customWidth="1"/>
    <col min="10241" max="10241" width="32.5703125" style="18" customWidth="1"/>
    <col min="10242" max="10242" width="4.42578125" style="18" bestFit="1" customWidth="1"/>
    <col min="10243" max="10243" width="6.5703125" style="18" customWidth="1"/>
    <col min="10244" max="10244" width="9.7109375" style="18" customWidth="1"/>
    <col min="10245" max="10245" width="10.7109375" style="18" customWidth="1"/>
    <col min="10246" max="10246" width="7.7109375" style="18" customWidth="1"/>
    <col min="10247" max="10247" width="9.7109375" style="18" customWidth="1"/>
    <col min="10248" max="10248" width="10.7109375" style="18" customWidth="1"/>
    <col min="10249" max="10249" width="7.7109375" style="18" customWidth="1"/>
    <col min="10250" max="10250" width="9.7109375" style="18" customWidth="1"/>
    <col min="10251" max="10251" width="10.7109375" style="18" customWidth="1"/>
    <col min="10252" max="10252" width="7.7109375" style="18" customWidth="1"/>
    <col min="10253" max="10253" width="13" style="18" customWidth="1"/>
    <col min="10254" max="10254" width="15.28515625" style="18" bestFit="1" customWidth="1"/>
    <col min="10255" max="10255" width="16.5703125" style="18" customWidth="1"/>
    <col min="10256" max="10256" width="11.85546875" style="18" customWidth="1"/>
    <col min="10257" max="10257" width="10.42578125" style="18" bestFit="1" customWidth="1"/>
    <col min="10258" max="10258" width="5.7109375" style="18" customWidth="1"/>
    <col min="10259" max="10495" width="15.42578125" style="18"/>
    <col min="10496" max="10496" width="10.7109375" style="18" customWidth="1"/>
    <col min="10497" max="10497" width="32.5703125" style="18" customWidth="1"/>
    <col min="10498" max="10498" width="4.42578125" style="18" bestFit="1" customWidth="1"/>
    <col min="10499" max="10499" width="6.5703125" style="18" customWidth="1"/>
    <col min="10500" max="10500" width="9.7109375" style="18" customWidth="1"/>
    <col min="10501" max="10501" width="10.7109375" style="18" customWidth="1"/>
    <col min="10502" max="10502" width="7.7109375" style="18" customWidth="1"/>
    <col min="10503" max="10503" width="9.7109375" style="18" customWidth="1"/>
    <col min="10504" max="10504" width="10.7109375" style="18" customWidth="1"/>
    <col min="10505" max="10505" width="7.7109375" style="18" customWidth="1"/>
    <col min="10506" max="10506" width="9.7109375" style="18" customWidth="1"/>
    <col min="10507" max="10507" width="10.7109375" style="18" customWidth="1"/>
    <col min="10508" max="10508" width="7.7109375" style="18" customWidth="1"/>
    <col min="10509" max="10509" width="13" style="18" customWidth="1"/>
    <col min="10510" max="10510" width="15.28515625" style="18" bestFit="1" customWidth="1"/>
    <col min="10511" max="10511" width="16.5703125" style="18" customWidth="1"/>
    <col min="10512" max="10512" width="11.85546875" style="18" customWidth="1"/>
    <col min="10513" max="10513" width="10.42578125" style="18" bestFit="1" customWidth="1"/>
    <col min="10514" max="10514" width="5.7109375" style="18" customWidth="1"/>
    <col min="10515" max="10751" width="15.42578125" style="18"/>
    <col min="10752" max="10752" width="10.7109375" style="18" customWidth="1"/>
    <col min="10753" max="10753" width="32.5703125" style="18" customWidth="1"/>
    <col min="10754" max="10754" width="4.42578125" style="18" bestFit="1" customWidth="1"/>
    <col min="10755" max="10755" width="6.5703125" style="18" customWidth="1"/>
    <col min="10756" max="10756" width="9.7109375" style="18" customWidth="1"/>
    <col min="10757" max="10757" width="10.7109375" style="18" customWidth="1"/>
    <col min="10758" max="10758" width="7.7109375" style="18" customWidth="1"/>
    <col min="10759" max="10759" width="9.7109375" style="18" customWidth="1"/>
    <col min="10760" max="10760" width="10.7109375" style="18" customWidth="1"/>
    <col min="10761" max="10761" width="7.7109375" style="18" customWidth="1"/>
    <col min="10762" max="10762" width="9.7109375" style="18" customWidth="1"/>
    <col min="10763" max="10763" width="10.7109375" style="18" customWidth="1"/>
    <col min="10764" max="10764" width="7.7109375" style="18" customWidth="1"/>
    <col min="10765" max="10765" width="13" style="18" customWidth="1"/>
    <col min="10766" max="10766" width="15.28515625" style="18" bestFit="1" customWidth="1"/>
    <col min="10767" max="10767" width="16.5703125" style="18" customWidth="1"/>
    <col min="10768" max="10768" width="11.85546875" style="18" customWidth="1"/>
    <col min="10769" max="10769" width="10.42578125" style="18" bestFit="1" customWidth="1"/>
    <col min="10770" max="10770" width="5.7109375" style="18" customWidth="1"/>
    <col min="10771" max="11007" width="15.42578125" style="18"/>
    <col min="11008" max="11008" width="10.7109375" style="18" customWidth="1"/>
    <col min="11009" max="11009" width="32.5703125" style="18" customWidth="1"/>
    <col min="11010" max="11010" width="4.42578125" style="18" bestFit="1" customWidth="1"/>
    <col min="11011" max="11011" width="6.5703125" style="18" customWidth="1"/>
    <col min="11012" max="11012" width="9.7109375" style="18" customWidth="1"/>
    <col min="11013" max="11013" width="10.7109375" style="18" customWidth="1"/>
    <col min="11014" max="11014" width="7.7109375" style="18" customWidth="1"/>
    <col min="11015" max="11015" width="9.7109375" style="18" customWidth="1"/>
    <col min="11016" max="11016" width="10.7109375" style="18" customWidth="1"/>
    <col min="11017" max="11017" width="7.7109375" style="18" customWidth="1"/>
    <col min="11018" max="11018" width="9.7109375" style="18" customWidth="1"/>
    <col min="11019" max="11019" width="10.7109375" style="18" customWidth="1"/>
    <col min="11020" max="11020" width="7.7109375" style="18" customWidth="1"/>
    <col min="11021" max="11021" width="13" style="18" customWidth="1"/>
    <col min="11022" max="11022" width="15.28515625" style="18" bestFit="1" customWidth="1"/>
    <col min="11023" max="11023" width="16.5703125" style="18" customWidth="1"/>
    <col min="11024" max="11024" width="11.85546875" style="18" customWidth="1"/>
    <col min="11025" max="11025" width="10.42578125" style="18" bestFit="1" customWidth="1"/>
    <col min="11026" max="11026" width="5.7109375" style="18" customWidth="1"/>
    <col min="11027" max="11263" width="15.42578125" style="18"/>
    <col min="11264" max="11264" width="10.7109375" style="18" customWidth="1"/>
    <col min="11265" max="11265" width="32.5703125" style="18" customWidth="1"/>
    <col min="11266" max="11266" width="4.42578125" style="18" bestFit="1" customWidth="1"/>
    <col min="11267" max="11267" width="6.5703125" style="18" customWidth="1"/>
    <col min="11268" max="11268" width="9.7109375" style="18" customWidth="1"/>
    <col min="11269" max="11269" width="10.7109375" style="18" customWidth="1"/>
    <col min="11270" max="11270" width="7.7109375" style="18" customWidth="1"/>
    <col min="11271" max="11271" width="9.7109375" style="18" customWidth="1"/>
    <col min="11272" max="11272" width="10.7109375" style="18" customWidth="1"/>
    <col min="11273" max="11273" width="7.7109375" style="18" customWidth="1"/>
    <col min="11274" max="11274" width="9.7109375" style="18" customWidth="1"/>
    <col min="11275" max="11275" width="10.7109375" style="18" customWidth="1"/>
    <col min="11276" max="11276" width="7.7109375" style="18" customWidth="1"/>
    <col min="11277" max="11277" width="13" style="18" customWidth="1"/>
    <col min="11278" max="11278" width="15.28515625" style="18" bestFit="1" customWidth="1"/>
    <col min="11279" max="11279" width="16.5703125" style="18" customWidth="1"/>
    <col min="11280" max="11280" width="11.85546875" style="18" customWidth="1"/>
    <col min="11281" max="11281" width="10.42578125" style="18" bestFit="1" customWidth="1"/>
    <col min="11282" max="11282" width="5.7109375" style="18" customWidth="1"/>
    <col min="11283" max="11519" width="15.42578125" style="18"/>
    <col min="11520" max="11520" width="10.7109375" style="18" customWidth="1"/>
    <col min="11521" max="11521" width="32.5703125" style="18" customWidth="1"/>
    <col min="11522" max="11522" width="4.42578125" style="18" bestFit="1" customWidth="1"/>
    <col min="11523" max="11523" width="6.5703125" style="18" customWidth="1"/>
    <col min="11524" max="11524" width="9.7109375" style="18" customWidth="1"/>
    <col min="11525" max="11525" width="10.7109375" style="18" customWidth="1"/>
    <col min="11526" max="11526" width="7.7109375" style="18" customWidth="1"/>
    <col min="11527" max="11527" width="9.7109375" style="18" customWidth="1"/>
    <col min="11528" max="11528" width="10.7109375" style="18" customWidth="1"/>
    <col min="11529" max="11529" width="7.7109375" style="18" customWidth="1"/>
    <col min="11530" max="11530" width="9.7109375" style="18" customWidth="1"/>
    <col min="11531" max="11531" width="10.7109375" style="18" customWidth="1"/>
    <col min="11532" max="11532" width="7.7109375" style="18" customWidth="1"/>
    <col min="11533" max="11533" width="13" style="18" customWidth="1"/>
    <col min="11534" max="11534" width="15.28515625" style="18" bestFit="1" customWidth="1"/>
    <col min="11535" max="11535" width="16.5703125" style="18" customWidth="1"/>
    <col min="11536" max="11536" width="11.85546875" style="18" customWidth="1"/>
    <col min="11537" max="11537" width="10.42578125" style="18" bestFit="1" customWidth="1"/>
    <col min="11538" max="11538" width="5.7109375" style="18" customWidth="1"/>
    <col min="11539" max="11775" width="15.42578125" style="18"/>
    <col min="11776" max="11776" width="10.7109375" style="18" customWidth="1"/>
    <col min="11777" max="11777" width="32.5703125" style="18" customWidth="1"/>
    <col min="11778" max="11778" width="4.42578125" style="18" bestFit="1" customWidth="1"/>
    <col min="11779" max="11779" width="6.5703125" style="18" customWidth="1"/>
    <col min="11780" max="11780" width="9.7109375" style="18" customWidth="1"/>
    <col min="11781" max="11781" width="10.7109375" style="18" customWidth="1"/>
    <col min="11782" max="11782" width="7.7109375" style="18" customWidth="1"/>
    <col min="11783" max="11783" width="9.7109375" style="18" customWidth="1"/>
    <col min="11784" max="11784" width="10.7109375" style="18" customWidth="1"/>
    <col min="11785" max="11785" width="7.7109375" style="18" customWidth="1"/>
    <col min="11786" max="11786" width="9.7109375" style="18" customWidth="1"/>
    <col min="11787" max="11787" width="10.7109375" style="18" customWidth="1"/>
    <col min="11788" max="11788" width="7.7109375" style="18" customWidth="1"/>
    <col min="11789" max="11789" width="13" style="18" customWidth="1"/>
    <col min="11790" max="11790" width="15.28515625" style="18" bestFit="1" customWidth="1"/>
    <col min="11791" max="11791" width="16.5703125" style="18" customWidth="1"/>
    <col min="11792" max="11792" width="11.85546875" style="18" customWidth="1"/>
    <col min="11793" max="11793" width="10.42578125" style="18" bestFit="1" customWidth="1"/>
    <col min="11794" max="11794" width="5.7109375" style="18" customWidth="1"/>
    <col min="11795" max="12031" width="15.42578125" style="18"/>
    <col min="12032" max="12032" width="10.7109375" style="18" customWidth="1"/>
    <col min="12033" max="12033" width="32.5703125" style="18" customWidth="1"/>
    <col min="12034" max="12034" width="4.42578125" style="18" bestFit="1" customWidth="1"/>
    <col min="12035" max="12035" width="6.5703125" style="18" customWidth="1"/>
    <col min="12036" max="12036" width="9.7109375" style="18" customWidth="1"/>
    <col min="12037" max="12037" width="10.7109375" style="18" customWidth="1"/>
    <col min="12038" max="12038" width="7.7109375" style="18" customWidth="1"/>
    <col min="12039" max="12039" width="9.7109375" style="18" customWidth="1"/>
    <col min="12040" max="12040" width="10.7109375" style="18" customWidth="1"/>
    <col min="12041" max="12041" width="7.7109375" style="18" customWidth="1"/>
    <col min="12042" max="12042" width="9.7109375" style="18" customWidth="1"/>
    <col min="12043" max="12043" width="10.7109375" style="18" customWidth="1"/>
    <col min="12044" max="12044" width="7.7109375" style="18" customWidth="1"/>
    <col min="12045" max="12045" width="13" style="18" customWidth="1"/>
    <col min="12046" max="12046" width="15.28515625" style="18" bestFit="1" customWidth="1"/>
    <col min="12047" max="12047" width="16.5703125" style="18" customWidth="1"/>
    <col min="12048" max="12048" width="11.85546875" style="18" customWidth="1"/>
    <col min="12049" max="12049" width="10.42578125" style="18" bestFit="1" customWidth="1"/>
    <col min="12050" max="12050" width="5.7109375" style="18" customWidth="1"/>
    <col min="12051" max="12287" width="15.42578125" style="18"/>
    <col min="12288" max="12288" width="10.7109375" style="18" customWidth="1"/>
    <col min="12289" max="12289" width="32.5703125" style="18" customWidth="1"/>
    <col min="12290" max="12290" width="4.42578125" style="18" bestFit="1" customWidth="1"/>
    <col min="12291" max="12291" width="6.5703125" style="18" customWidth="1"/>
    <col min="12292" max="12292" width="9.7109375" style="18" customWidth="1"/>
    <col min="12293" max="12293" width="10.7109375" style="18" customWidth="1"/>
    <col min="12294" max="12294" width="7.7109375" style="18" customWidth="1"/>
    <col min="12295" max="12295" width="9.7109375" style="18" customWidth="1"/>
    <col min="12296" max="12296" width="10.7109375" style="18" customWidth="1"/>
    <col min="12297" max="12297" width="7.7109375" style="18" customWidth="1"/>
    <col min="12298" max="12298" width="9.7109375" style="18" customWidth="1"/>
    <col min="12299" max="12299" width="10.7109375" style="18" customWidth="1"/>
    <col min="12300" max="12300" width="7.7109375" style="18" customWidth="1"/>
    <col min="12301" max="12301" width="13" style="18" customWidth="1"/>
    <col min="12302" max="12302" width="15.28515625" style="18" bestFit="1" customWidth="1"/>
    <col min="12303" max="12303" width="16.5703125" style="18" customWidth="1"/>
    <col min="12304" max="12304" width="11.85546875" style="18" customWidth="1"/>
    <col min="12305" max="12305" width="10.42578125" style="18" bestFit="1" customWidth="1"/>
    <col min="12306" max="12306" width="5.7109375" style="18" customWidth="1"/>
    <col min="12307" max="12543" width="15.42578125" style="18"/>
    <col min="12544" max="12544" width="10.7109375" style="18" customWidth="1"/>
    <col min="12545" max="12545" width="32.5703125" style="18" customWidth="1"/>
    <col min="12546" max="12546" width="4.42578125" style="18" bestFit="1" customWidth="1"/>
    <col min="12547" max="12547" width="6.5703125" style="18" customWidth="1"/>
    <col min="12548" max="12548" width="9.7109375" style="18" customWidth="1"/>
    <col min="12549" max="12549" width="10.7109375" style="18" customWidth="1"/>
    <col min="12550" max="12550" width="7.7109375" style="18" customWidth="1"/>
    <col min="12551" max="12551" width="9.7109375" style="18" customWidth="1"/>
    <col min="12552" max="12552" width="10.7109375" style="18" customWidth="1"/>
    <col min="12553" max="12553" width="7.7109375" style="18" customWidth="1"/>
    <col min="12554" max="12554" width="9.7109375" style="18" customWidth="1"/>
    <col min="12555" max="12555" width="10.7109375" style="18" customWidth="1"/>
    <col min="12556" max="12556" width="7.7109375" style="18" customWidth="1"/>
    <col min="12557" max="12557" width="13" style="18" customWidth="1"/>
    <col min="12558" max="12558" width="15.28515625" style="18" bestFit="1" customWidth="1"/>
    <col min="12559" max="12559" width="16.5703125" style="18" customWidth="1"/>
    <col min="12560" max="12560" width="11.85546875" style="18" customWidth="1"/>
    <col min="12561" max="12561" width="10.42578125" style="18" bestFit="1" customWidth="1"/>
    <col min="12562" max="12562" width="5.7109375" style="18" customWidth="1"/>
    <col min="12563" max="12799" width="15.42578125" style="18"/>
    <col min="12800" max="12800" width="10.7109375" style="18" customWidth="1"/>
    <col min="12801" max="12801" width="32.5703125" style="18" customWidth="1"/>
    <col min="12802" max="12802" width="4.42578125" style="18" bestFit="1" customWidth="1"/>
    <col min="12803" max="12803" width="6.5703125" style="18" customWidth="1"/>
    <col min="12804" max="12804" width="9.7109375" style="18" customWidth="1"/>
    <col min="12805" max="12805" width="10.7109375" style="18" customWidth="1"/>
    <col min="12806" max="12806" width="7.7109375" style="18" customWidth="1"/>
    <col min="12807" max="12807" width="9.7109375" style="18" customWidth="1"/>
    <col min="12808" max="12808" width="10.7109375" style="18" customWidth="1"/>
    <col min="12809" max="12809" width="7.7109375" style="18" customWidth="1"/>
    <col min="12810" max="12810" width="9.7109375" style="18" customWidth="1"/>
    <col min="12811" max="12811" width="10.7109375" style="18" customWidth="1"/>
    <col min="12812" max="12812" width="7.7109375" style="18" customWidth="1"/>
    <col min="12813" max="12813" width="13" style="18" customWidth="1"/>
    <col min="12814" max="12814" width="15.28515625" style="18" bestFit="1" customWidth="1"/>
    <col min="12815" max="12815" width="16.5703125" style="18" customWidth="1"/>
    <col min="12816" max="12816" width="11.85546875" style="18" customWidth="1"/>
    <col min="12817" max="12817" width="10.42578125" style="18" bestFit="1" customWidth="1"/>
    <col min="12818" max="12818" width="5.7109375" style="18" customWidth="1"/>
    <col min="12819" max="13055" width="15.42578125" style="18"/>
    <col min="13056" max="13056" width="10.7109375" style="18" customWidth="1"/>
    <col min="13057" max="13057" width="32.5703125" style="18" customWidth="1"/>
    <col min="13058" max="13058" width="4.42578125" style="18" bestFit="1" customWidth="1"/>
    <col min="13059" max="13059" width="6.5703125" style="18" customWidth="1"/>
    <col min="13060" max="13060" width="9.7109375" style="18" customWidth="1"/>
    <col min="13061" max="13061" width="10.7109375" style="18" customWidth="1"/>
    <col min="13062" max="13062" width="7.7109375" style="18" customWidth="1"/>
    <col min="13063" max="13063" width="9.7109375" style="18" customWidth="1"/>
    <col min="13064" max="13064" width="10.7109375" style="18" customWidth="1"/>
    <col min="13065" max="13065" width="7.7109375" style="18" customWidth="1"/>
    <col min="13066" max="13066" width="9.7109375" style="18" customWidth="1"/>
    <col min="13067" max="13067" width="10.7109375" style="18" customWidth="1"/>
    <col min="13068" max="13068" width="7.7109375" style="18" customWidth="1"/>
    <col min="13069" max="13069" width="13" style="18" customWidth="1"/>
    <col min="13070" max="13070" width="15.28515625" style="18" bestFit="1" customWidth="1"/>
    <col min="13071" max="13071" width="16.5703125" style="18" customWidth="1"/>
    <col min="13072" max="13072" width="11.85546875" style="18" customWidth="1"/>
    <col min="13073" max="13073" width="10.42578125" style="18" bestFit="1" customWidth="1"/>
    <col min="13074" max="13074" width="5.7109375" style="18" customWidth="1"/>
    <col min="13075" max="13311" width="15.42578125" style="18"/>
    <col min="13312" max="13312" width="10.7109375" style="18" customWidth="1"/>
    <col min="13313" max="13313" width="32.5703125" style="18" customWidth="1"/>
    <col min="13314" max="13314" width="4.42578125" style="18" bestFit="1" customWidth="1"/>
    <col min="13315" max="13315" width="6.5703125" style="18" customWidth="1"/>
    <col min="13316" max="13316" width="9.7109375" style="18" customWidth="1"/>
    <col min="13317" max="13317" width="10.7109375" style="18" customWidth="1"/>
    <col min="13318" max="13318" width="7.7109375" style="18" customWidth="1"/>
    <col min="13319" max="13319" width="9.7109375" style="18" customWidth="1"/>
    <col min="13320" max="13320" width="10.7109375" style="18" customWidth="1"/>
    <col min="13321" max="13321" width="7.7109375" style="18" customWidth="1"/>
    <col min="13322" max="13322" width="9.7109375" style="18" customWidth="1"/>
    <col min="13323" max="13323" width="10.7109375" style="18" customWidth="1"/>
    <col min="13324" max="13324" width="7.7109375" style="18" customWidth="1"/>
    <col min="13325" max="13325" width="13" style="18" customWidth="1"/>
    <col min="13326" max="13326" width="15.28515625" style="18" bestFit="1" customWidth="1"/>
    <col min="13327" max="13327" width="16.5703125" style="18" customWidth="1"/>
    <col min="13328" max="13328" width="11.85546875" style="18" customWidth="1"/>
    <col min="13329" max="13329" width="10.42578125" style="18" bestFit="1" customWidth="1"/>
    <col min="13330" max="13330" width="5.7109375" style="18" customWidth="1"/>
    <col min="13331" max="13567" width="15.42578125" style="18"/>
    <col min="13568" max="13568" width="10.7109375" style="18" customWidth="1"/>
    <col min="13569" max="13569" width="32.5703125" style="18" customWidth="1"/>
    <col min="13570" max="13570" width="4.42578125" style="18" bestFit="1" customWidth="1"/>
    <col min="13571" max="13571" width="6.5703125" style="18" customWidth="1"/>
    <col min="13572" max="13572" width="9.7109375" style="18" customWidth="1"/>
    <col min="13573" max="13573" width="10.7109375" style="18" customWidth="1"/>
    <col min="13574" max="13574" width="7.7109375" style="18" customWidth="1"/>
    <col min="13575" max="13575" width="9.7109375" style="18" customWidth="1"/>
    <col min="13576" max="13576" width="10.7109375" style="18" customWidth="1"/>
    <col min="13577" max="13577" width="7.7109375" style="18" customWidth="1"/>
    <col min="13578" max="13578" width="9.7109375" style="18" customWidth="1"/>
    <col min="13579" max="13579" width="10.7109375" style="18" customWidth="1"/>
    <col min="13580" max="13580" width="7.7109375" style="18" customWidth="1"/>
    <col min="13581" max="13581" width="13" style="18" customWidth="1"/>
    <col min="13582" max="13582" width="15.28515625" style="18" bestFit="1" customWidth="1"/>
    <col min="13583" max="13583" width="16.5703125" style="18" customWidth="1"/>
    <col min="13584" max="13584" width="11.85546875" style="18" customWidth="1"/>
    <col min="13585" max="13585" width="10.42578125" style="18" bestFit="1" customWidth="1"/>
    <col min="13586" max="13586" width="5.7109375" style="18" customWidth="1"/>
    <col min="13587" max="13823" width="15.42578125" style="18"/>
    <col min="13824" max="13824" width="10.7109375" style="18" customWidth="1"/>
    <col min="13825" max="13825" width="32.5703125" style="18" customWidth="1"/>
    <col min="13826" max="13826" width="4.42578125" style="18" bestFit="1" customWidth="1"/>
    <col min="13827" max="13827" width="6.5703125" style="18" customWidth="1"/>
    <col min="13828" max="13828" width="9.7109375" style="18" customWidth="1"/>
    <col min="13829" max="13829" width="10.7109375" style="18" customWidth="1"/>
    <col min="13830" max="13830" width="7.7109375" style="18" customWidth="1"/>
    <col min="13831" max="13831" width="9.7109375" style="18" customWidth="1"/>
    <col min="13832" max="13832" width="10.7109375" style="18" customWidth="1"/>
    <col min="13833" max="13833" width="7.7109375" style="18" customWidth="1"/>
    <col min="13834" max="13834" width="9.7109375" style="18" customWidth="1"/>
    <col min="13835" max="13835" width="10.7109375" style="18" customWidth="1"/>
    <col min="13836" max="13836" width="7.7109375" style="18" customWidth="1"/>
    <col min="13837" max="13837" width="13" style="18" customWidth="1"/>
    <col min="13838" max="13838" width="15.28515625" style="18" bestFit="1" customWidth="1"/>
    <col min="13839" max="13839" width="16.5703125" style="18" customWidth="1"/>
    <col min="13840" max="13840" width="11.85546875" style="18" customWidth="1"/>
    <col min="13841" max="13841" width="10.42578125" style="18" bestFit="1" customWidth="1"/>
    <col min="13842" max="13842" width="5.7109375" style="18" customWidth="1"/>
    <col min="13843" max="14079" width="15.42578125" style="18"/>
    <col min="14080" max="14080" width="10.7109375" style="18" customWidth="1"/>
    <col min="14081" max="14081" width="32.5703125" style="18" customWidth="1"/>
    <col min="14082" max="14082" width="4.42578125" style="18" bestFit="1" customWidth="1"/>
    <col min="14083" max="14083" width="6.5703125" style="18" customWidth="1"/>
    <col min="14084" max="14084" width="9.7109375" style="18" customWidth="1"/>
    <col min="14085" max="14085" width="10.7109375" style="18" customWidth="1"/>
    <col min="14086" max="14086" width="7.7109375" style="18" customWidth="1"/>
    <col min="14087" max="14087" width="9.7109375" style="18" customWidth="1"/>
    <col min="14088" max="14088" width="10.7109375" style="18" customWidth="1"/>
    <col min="14089" max="14089" width="7.7109375" style="18" customWidth="1"/>
    <col min="14090" max="14090" width="9.7109375" style="18" customWidth="1"/>
    <col min="14091" max="14091" width="10.7109375" style="18" customWidth="1"/>
    <col min="14092" max="14092" width="7.7109375" style="18" customWidth="1"/>
    <col min="14093" max="14093" width="13" style="18" customWidth="1"/>
    <col min="14094" max="14094" width="15.28515625" style="18" bestFit="1" customWidth="1"/>
    <col min="14095" max="14095" width="16.5703125" style="18" customWidth="1"/>
    <col min="14096" max="14096" width="11.85546875" style="18" customWidth="1"/>
    <col min="14097" max="14097" width="10.42578125" style="18" bestFit="1" customWidth="1"/>
    <col min="14098" max="14098" width="5.7109375" style="18" customWidth="1"/>
    <col min="14099" max="14335" width="15.42578125" style="18"/>
    <col min="14336" max="14336" width="10.7109375" style="18" customWidth="1"/>
    <col min="14337" max="14337" width="32.5703125" style="18" customWidth="1"/>
    <col min="14338" max="14338" width="4.42578125" style="18" bestFit="1" customWidth="1"/>
    <col min="14339" max="14339" width="6.5703125" style="18" customWidth="1"/>
    <col min="14340" max="14340" width="9.7109375" style="18" customWidth="1"/>
    <col min="14341" max="14341" width="10.7109375" style="18" customWidth="1"/>
    <col min="14342" max="14342" width="7.7109375" style="18" customWidth="1"/>
    <col min="14343" max="14343" width="9.7109375" style="18" customWidth="1"/>
    <col min="14344" max="14344" width="10.7109375" style="18" customWidth="1"/>
    <col min="14345" max="14345" width="7.7109375" style="18" customWidth="1"/>
    <col min="14346" max="14346" width="9.7109375" style="18" customWidth="1"/>
    <col min="14347" max="14347" width="10.7109375" style="18" customWidth="1"/>
    <col min="14348" max="14348" width="7.7109375" style="18" customWidth="1"/>
    <col min="14349" max="14349" width="13" style="18" customWidth="1"/>
    <col min="14350" max="14350" width="15.28515625" style="18" bestFit="1" customWidth="1"/>
    <col min="14351" max="14351" width="16.5703125" style="18" customWidth="1"/>
    <col min="14352" max="14352" width="11.85546875" style="18" customWidth="1"/>
    <col min="14353" max="14353" width="10.42578125" style="18" bestFit="1" customWidth="1"/>
    <col min="14354" max="14354" width="5.7109375" style="18" customWidth="1"/>
    <col min="14355" max="14591" width="15.42578125" style="18"/>
    <col min="14592" max="14592" width="10.7109375" style="18" customWidth="1"/>
    <col min="14593" max="14593" width="32.5703125" style="18" customWidth="1"/>
    <col min="14594" max="14594" width="4.42578125" style="18" bestFit="1" customWidth="1"/>
    <col min="14595" max="14595" width="6.5703125" style="18" customWidth="1"/>
    <col min="14596" max="14596" width="9.7109375" style="18" customWidth="1"/>
    <col min="14597" max="14597" width="10.7109375" style="18" customWidth="1"/>
    <col min="14598" max="14598" width="7.7109375" style="18" customWidth="1"/>
    <col min="14599" max="14599" width="9.7109375" style="18" customWidth="1"/>
    <col min="14600" max="14600" width="10.7109375" style="18" customWidth="1"/>
    <col min="14601" max="14601" width="7.7109375" style="18" customWidth="1"/>
    <col min="14602" max="14602" width="9.7109375" style="18" customWidth="1"/>
    <col min="14603" max="14603" width="10.7109375" style="18" customWidth="1"/>
    <col min="14604" max="14604" width="7.7109375" style="18" customWidth="1"/>
    <col min="14605" max="14605" width="13" style="18" customWidth="1"/>
    <col min="14606" max="14606" width="15.28515625" style="18" bestFit="1" customWidth="1"/>
    <col min="14607" max="14607" width="16.5703125" style="18" customWidth="1"/>
    <col min="14608" max="14608" width="11.85546875" style="18" customWidth="1"/>
    <col min="14609" max="14609" width="10.42578125" style="18" bestFit="1" customWidth="1"/>
    <col min="14610" max="14610" width="5.7109375" style="18" customWidth="1"/>
    <col min="14611" max="14847" width="15.42578125" style="18"/>
    <col min="14848" max="14848" width="10.7109375" style="18" customWidth="1"/>
    <col min="14849" max="14849" width="32.5703125" style="18" customWidth="1"/>
    <col min="14850" max="14850" width="4.42578125" style="18" bestFit="1" customWidth="1"/>
    <col min="14851" max="14851" width="6.5703125" style="18" customWidth="1"/>
    <col min="14852" max="14852" width="9.7109375" style="18" customWidth="1"/>
    <col min="14853" max="14853" width="10.7109375" style="18" customWidth="1"/>
    <col min="14854" max="14854" width="7.7109375" style="18" customWidth="1"/>
    <col min="14855" max="14855" width="9.7109375" style="18" customWidth="1"/>
    <col min="14856" max="14856" width="10.7109375" style="18" customWidth="1"/>
    <col min="14857" max="14857" width="7.7109375" style="18" customWidth="1"/>
    <col min="14858" max="14858" width="9.7109375" style="18" customWidth="1"/>
    <col min="14859" max="14859" width="10.7109375" style="18" customWidth="1"/>
    <col min="14860" max="14860" width="7.7109375" style="18" customWidth="1"/>
    <col min="14861" max="14861" width="13" style="18" customWidth="1"/>
    <col min="14862" max="14862" width="15.28515625" style="18" bestFit="1" customWidth="1"/>
    <col min="14863" max="14863" width="16.5703125" style="18" customWidth="1"/>
    <col min="14864" max="14864" width="11.85546875" style="18" customWidth="1"/>
    <col min="14865" max="14865" width="10.42578125" style="18" bestFit="1" customWidth="1"/>
    <col min="14866" max="14866" width="5.7109375" style="18" customWidth="1"/>
    <col min="14867" max="15103" width="15.42578125" style="18"/>
    <col min="15104" max="15104" width="10.7109375" style="18" customWidth="1"/>
    <col min="15105" max="15105" width="32.5703125" style="18" customWidth="1"/>
    <col min="15106" max="15106" width="4.42578125" style="18" bestFit="1" customWidth="1"/>
    <col min="15107" max="15107" width="6.5703125" style="18" customWidth="1"/>
    <col min="15108" max="15108" width="9.7109375" style="18" customWidth="1"/>
    <col min="15109" max="15109" width="10.7109375" style="18" customWidth="1"/>
    <col min="15110" max="15110" width="7.7109375" style="18" customWidth="1"/>
    <col min="15111" max="15111" width="9.7109375" style="18" customWidth="1"/>
    <col min="15112" max="15112" width="10.7109375" style="18" customWidth="1"/>
    <col min="15113" max="15113" width="7.7109375" style="18" customWidth="1"/>
    <col min="15114" max="15114" width="9.7109375" style="18" customWidth="1"/>
    <col min="15115" max="15115" width="10.7109375" style="18" customWidth="1"/>
    <col min="15116" max="15116" width="7.7109375" style="18" customWidth="1"/>
    <col min="15117" max="15117" width="13" style="18" customWidth="1"/>
    <col min="15118" max="15118" width="15.28515625" style="18" bestFit="1" customWidth="1"/>
    <col min="15119" max="15119" width="16.5703125" style="18" customWidth="1"/>
    <col min="15120" max="15120" width="11.85546875" style="18" customWidth="1"/>
    <col min="15121" max="15121" width="10.42578125" style="18" bestFit="1" customWidth="1"/>
    <col min="15122" max="15122" width="5.7109375" style="18" customWidth="1"/>
    <col min="15123" max="15359" width="15.42578125" style="18"/>
    <col min="15360" max="15360" width="10.7109375" style="18" customWidth="1"/>
    <col min="15361" max="15361" width="32.5703125" style="18" customWidth="1"/>
    <col min="15362" max="15362" width="4.42578125" style="18" bestFit="1" customWidth="1"/>
    <col min="15363" max="15363" width="6.5703125" style="18" customWidth="1"/>
    <col min="15364" max="15364" width="9.7109375" style="18" customWidth="1"/>
    <col min="15365" max="15365" width="10.7109375" style="18" customWidth="1"/>
    <col min="15366" max="15366" width="7.7109375" style="18" customWidth="1"/>
    <col min="15367" max="15367" width="9.7109375" style="18" customWidth="1"/>
    <col min="15368" max="15368" width="10.7109375" style="18" customWidth="1"/>
    <col min="15369" max="15369" width="7.7109375" style="18" customWidth="1"/>
    <col min="15370" max="15370" width="9.7109375" style="18" customWidth="1"/>
    <col min="15371" max="15371" width="10.7109375" style="18" customWidth="1"/>
    <col min="15372" max="15372" width="7.7109375" style="18" customWidth="1"/>
    <col min="15373" max="15373" width="13" style="18" customWidth="1"/>
    <col min="15374" max="15374" width="15.28515625" style="18" bestFit="1" customWidth="1"/>
    <col min="15375" max="15375" width="16.5703125" style="18" customWidth="1"/>
    <col min="15376" max="15376" width="11.85546875" style="18" customWidth="1"/>
    <col min="15377" max="15377" width="10.42578125" style="18" bestFit="1" customWidth="1"/>
    <col min="15378" max="15378" width="5.7109375" style="18" customWidth="1"/>
    <col min="15379" max="15615" width="15.42578125" style="18"/>
    <col min="15616" max="15616" width="10.7109375" style="18" customWidth="1"/>
    <col min="15617" max="15617" width="32.5703125" style="18" customWidth="1"/>
    <col min="15618" max="15618" width="4.42578125" style="18" bestFit="1" customWidth="1"/>
    <col min="15619" max="15619" width="6.5703125" style="18" customWidth="1"/>
    <col min="15620" max="15620" width="9.7109375" style="18" customWidth="1"/>
    <col min="15621" max="15621" width="10.7109375" style="18" customWidth="1"/>
    <col min="15622" max="15622" width="7.7109375" style="18" customWidth="1"/>
    <col min="15623" max="15623" width="9.7109375" style="18" customWidth="1"/>
    <col min="15624" max="15624" width="10.7109375" style="18" customWidth="1"/>
    <col min="15625" max="15625" width="7.7109375" style="18" customWidth="1"/>
    <col min="15626" max="15626" width="9.7109375" style="18" customWidth="1"/>
    <col min="15627" max="15627" width="10.7109375" style="18" customWidth="1"/>
    <col min="15628" max="15628" width="7.7109375" style="18" customWidth="1"/>
    <col min="15629" max="15629" width="13" style="18" customWidth="1"/>
    <col min="15630" max="15630" width="15.28515625" style="18" bestFit="1" customWidth="1"/>
    <col min="15631" max="15631" width="16.5703125" style="18" customWidth="1"/>
    <col min="15632" max="15632" width="11.85546875" style="18" customWidth="1"/>
    <col min="15633" max="15633" width="10.42578125" style="18" bestFit="1" customWidth="1"/>
    <col min="15634" max="15634" width="5.7109375" style="18" customWidth="1"/>
    <col min="15635" max="15871" width="15.42578125" style="18"/>
    <col min="15872" max="15872" width="10.7109375" style="18" customWidth="1"/>
    <col min="15873" max="15873" width="32.5703125" style="18" customWidth="1"/>
    <col min="15874" max="15874" width="4.42578125" style="18" bestFit="1" customWidth="1"/>
    <col min="15875" max="15875" width="6.5703125" style="18" customWidth="1"/>
    <col min="15876" max="15876" width="9.7109375" style="18" customWidth="1"/>
    <col min="15877" max="15877" width="10.7109375" style="18" customWidth="1"/>
    <col min="15878" max="15878" width="7.7109375" style="18" customWidth="1"/>
    <col min="15879" max="15879" width="9.7109375" style="18" customWidth="1"/>
    <col min="15880" max="15880" width="10.7109375" style="18" customWidth="1"/>
    <col min="15881" max="15881" width="7.7109375" style="18" customWidth="1"/>
    <col min="15882" max="15882" width="9.7109375" style="18" customWidth="1"/>
    <col min="15883" max="15883" width="10.7109375" style="18" customWidth="1"/>
    <col min="15884" max="15884" width="7.7109375" style="18" customWidth="1"/>
    <col min="15885" max="15885" width="13" style="18" customWidth="1"/>
    <col min="15886" max="15886" width="15.28515625" style="18" bestFit="1" customWidth="1"/>
    <col min="15887" max="15887" width="16.5703125" style="18" customWidth="1"/>
    <col min="15888" max="15888" width="11.85546875" style="18" customWidth="1"/>
    <col min="15889" max="15889" width="10.42578125" style="18" bestFit="1" customWidth="1"/>
    <col min="15890" max="15890" width="5.7109375" style="18" customWidth="1"/>
    <col min="15891" max="16127" width="15.42578125" style="18"/>
    <col min="16128" max="16128" width="10.7109375" style="18" customWidth="1"/>
    <col min="16129" max="16129" width="32.5703125" style="18" customWidth="1"/>
    <col min="16130" max="16130" width="4.42578125" style="18" bestFit="1" customWidth="1"/>
    <col min="16131" max="16131" width="6.5703125" style="18" customWidth="1"/>
    <col min="16132" max="16132" width="9.7109375" style="18" customWidth="1"/>
    <col min="16133" max="16133" width="10.7109375" style="18" customWidth="1"/>
    <col min="16134" max="16134" width="7.7109375" style="18" customWidth="1"/>
    <col min="16135" max="16135" width="9.7109375" style="18" customWidth="1"/>
    <col min="16136" max="16136" width="10.7109375" style="18" customWidth="1"/>
    <col min="16137" max="16137" width="7.7109375" style="18" customWidth="1"/>
    <col min="16138" max="16138" width="9.7109375" style="18" customWidth="1"/>
    <col min="16139" max="16139" width="10.7109375" style="18" customWidth="1"/>
    <col min="16140" max="16140" width="7.7109375" style="18" customWidth="1"/>
    <col min="16141" max="16141" width="13" style="18" customWidth="1"/>
    <col min="16142" max="16142" width="15.28515625" style="18" bestFit="1" customWidth="1"/>
    <col min="16143" max="16143" width="16.5703125" style="18" customWidth="1"/>
    <col min="16144" max="16144" width="11.85546875" style="18" customWidth="1"/>
    <col min="16145" max="16145" width="10.42578125" style="18" bestFit="1" customWidth="1"/>
    <col min="16146" max="16146" width="5.7109375" style="18" customWidth="1"/>
    <col min="16147" max="16384" width="15.42578125" style="18"/>
  </cols>
  <sheetData>
    <row r="1" spans="1:14" ht="64.5" customHeight="1" x14ac:dyDescent="0.2">
      <c r="A1" s="294" t="e">
        <f>_xlfn.CONCAT("PREFEITURA MUNICIPAL DE ",#REF!,CHAR(10),#REF!)</f>
        <v>#REF!</v>
      </c>
      <c r="B1" s="417"/>
      <c r="C1" s="417"/>
      <c r="D1" s="417"/>
      <c r="E1" s="417"/>
      <c r="F1" s="417"/>
      <c r="G1" s="417"/>
      <c r="H1" s="417"/>
      <c r="I1" s="417"/>
      <c r="J1" s="417"/>
      <c r="K1" s="417"/>
      <c r="L1" s="417"/>
      <c r="M1" s="417"/>
      <c r="N1" s="418"/>
    </row>
    <row r="2" spans="1:14" ht="15" customHeight="1" x14ac:dyDescent="0.2">
      <c r="A2" s="419" t="s">
        <v>95</v>
      </c>
      <c r="B2" s="420"/>
      <c r="C2" s="420"/>
      <c r="D2" s="420"/>
      <c r="E2" s="420"/>
      <c r="F2" s="420"/>
      <c r="G2" s="420"/>
      <c r="H2" s="420"/>
      <c r="I2" s="420"/>
      <c r="J2" s="420"/>
      <c r="K2" s="420"/>
      <c r="L2" s="420"/>
      <c r="M2" s="420"/>
      <c r="N2" s="421"/>
    </row>
    <row r="3" spans="1:14" ht="22.5" customHeight="1" x14ac:dyDescent="0.2">
      <c r="A3" s="126" t="s">
        <v>47</v>
      </c>
      <c r="B3" s="22" t="s">
        <v>96</v>
      </c>
      <c r="C3" s="22" t="s">
        <v>17</v>
      </c>
      <c r="D3" s="131" t="s">
        <v>18</v>
      </c>
      <c r="E3" s="132" t="s">
        <v>97</v>
      </c>
      <c r="F3" s="132" t="s">
        <v>98</v>
      </c>
      <c r="G3" s="132" t="s">
        <v>99</v>
      </c>
      <c r="H3" s="133" t="s">
        <v>100</v>
      </c>
      <c r="I3" s="133" t="s">
        <v>101</v>
      </c>
      <c r="J3" s="133" t="s">
        <v>102</v>
      </c>
      <c r="K3" s="134" t="s">
        <v>103</v>
      </c>
      <c r="L3" s="134" t="s">
        <v>104</v>
      </c>
      <c r="M3" s="134" t="s">
        <v>105</v>
      </c>
      <c r="N3" s="161" t="s">
        <v>106</v>
      </c>
    </row>
    <row r="4" spans="1:14" ht="33.75" x14ac:dyDescent="0.2">
      <c r="A4" s="126" t="s">
        <v>107</v>
      </c>
      <c r="B4" s="135" t="s">
        <v>124</v>
      </c>
      <c r="C4" s="136" t="s">
        <v>58</v>
      </c>
      <c r="D4" s="137">
        <v>1</v>
      </c>
      <c r="E4" s="138" t="str">
        <f>IFERROR(
VLOOKUP(_xlfn.CONCAT(A4,"-1"),'COT-AUX'!$C:$J,5,0),
" ")</f>
        <v>DIGITAL LED</v>
      </c>
      <c r="F4" s="139">
        <f>IFERROR(
VLOOKUP(_xlfn.CONCAT(A4,"-1"),'COT-AUX'!$C:$J,7,0),
" ")</f>
        <v>437.53000000000003</v>
      </c>
      <c r="G4" s="140">
        <f>IFERROR(
VLOOKUP(_xlfn.CONCAT(A4,"-1"),'COT-AUX'!$C:$J,8,0),
" ")</f>
        <v>45093</v>
      </c>
      <c r="H4" s="141">
        <f>IFERROR(
VLOOKUP(_xlfn.CONCAT(A4,"-2"),'COT-AUX'!$C:$J,5,0),
" ")</f>
        <v>0</v>
      </c>
      <c r="I4" s="142">
        <f>IFERROR(
VLOOKUP(_xlfn.CONCAT(A4,"-2"),'COT-AUX'!$C:$J,7,0),
" ")</f>
        <v>0</v>
      </c>
      <c r="J4" s="143">
        <f>IFERROR(
VLOOKUP(_xlfn.CONCAT(A4,"-2"),'COT-AUX'!$C:$J,8,0),
" ")</f>
        <v>0</v>
      </c>
      <c r="K4" s="144" t="str">
        <f>IFERROR(
VLOOKUP(_xlfn.CONCAT(A4,"-3"),'COT-AUX'!$C:$J,5,0)," ")</f>
        <v xml:space="preserve"> </v>
      </c>
      <c r="L4" s="145" t="str">
        <f>IFERROR(
VLOOKUP(_xlfn.CONCAT(A4,"-3"),'COT-AUX'!$C:$J,7,0)," ")</f>
        <v xml:space="preserve"> </v>
      </c>
      <c r="M4" s="146" t="str">
        <f>IFERROR(
VLOOKUP(_xlfn.CONCAT(A4,"-3"),'COT-AUX'!$C:$J,8,0),
" ")</f>
        <v xml:space="preserve"> </v>
      </c>
      <c r="N4" s="162">
        <f t="shared" ref="N4:N10" si="0">MIN(F4,I4,L4)</f>
        <v>0</v>
      </c>
    </row>
    <row r="5" spans="1:14" x14ac:dyDescent="0.2">
      <c r="A5" s="126" t="s">
        <v>108</v>
      </c>
      <c r="B5" s="147"/>
      <c r="C5" s="128"/>
      <c r="D5" s="129"/>
      <c r="E5" s="138" t="str">
        <f>IFERROR(
VLOOKUP(_xlfn.CONCAT(A5,"-1"),'COT-AUX'!$C:$J,5,0),
" ")</f>
        <v xml:space="preserve"> </v>
      </c>
      <c r="F5" s="139" t="str">
        <f>IFERROR(
VLOOKUP(_xlfn.CONCAT(A5,"-1"),'COT-AUX'!$C:$J,7,0),
" ")</f>
        <v xml:space="preserve"> </v>
      </c>
      <c r="G5" s="140" t="str">
        <f>IFERROR(
VLOOKUP(_xlfn.CONCAT(A5,"-1"),'COT-AUX'!$C:$J,8,0),
" ")</f>
        <v xml:space="preserve"> </v>
      </c>
      <c r="H5" s="141" t="str">
        <f>IFERROR(
VLOOKUP(_xlfn.CONCAT(A5,"-2"),'COT-AUX'!$C:$J,5,0),
" ")</f>
        <v xml:space="preserve"> </v>
      </c>
      <c r="I5" s="142" t="str">
        <f>IFERROR(
VLOOKUP(_xlfn.CONCAT(A5,"-2"),'COT-AUX'!$C:$J,7,0),
" ")</f>
        <v xml:space="preserve"> </v>
      </c>
      <c r="J5" s="143" t="str">
        <f>IFERROR(
VLOOKUP(_xlfn.CONCAT(A5,"-2"),'COT-AUX'!$C:$J,8,0),
" ")</f>
        <v xml:space="preserve"> </v>
      </c>
      <c r="K5" s="144" t="str">
        <f>IFERROR(
VLOOKUP(_xlfn.CONCAT(A5,"-3"),'COT-AUX'!$C:$J,5,0)," ")</f>
        <v xml:space="preserve"> </v>
      </c>
      <c r="L5" s="145" t="str">
        <f>IFERROR(
VLOOKUP(_xlfn.CONCAT(A5,"-3"),'COT-AUX'!$C:$J,7,0)," ")</f>
        <v xml:space="preserve"> </v>
      </c>
      <c r="M5" s="146" t="str">
        <f>IFERROR(
VLOOKUP(_xlfn.CONCAT(A5,"-3"),'COT-AUX'!$C:$J,8,0),
" ")</f>
        <v xml:space="preserve"> </v>
      </c>
      <c r="N5" s="162">
        <f>MIN(F5,I5,L5)</f>
        <v>0</v>
      </c>
    </row>
    <row r="6" spans="1:14" x14ac:dyDescent="0.2">
      <c r="A6" s="126" t="s">
        <v>109</v>
      </c>
      <c r="B6" s="147"/>
      <c r="C6" s="128"/>
      <c r="D6" s="129"/>
      <c r="E6" s="138" t="str">
        <f>IFERROR(
VLOOKUP(_xlfn.CONCAT(A6,"-1"),'COT-AUX'!$C:$J,5,0),
" ")</f>
        <v xml:space="preserve"> </v>
      </c>
      <c r="F6" s="139" t="str">
        <f>IFERROR(
VLOOKUP(_xlfn.CONCAT(A6,"-1"),'COT-AUX'!$C:$J,7,0),
" ")</f>
        <v xml:space="preserve"> </v>
      </c>
      <c r="G6" s="140" t="str">
        <f>IFERROR(
VLOOKUP(_xlfn.CONCAT(A6,"-1"),'COT-AUX'!$C:$J,8,0),
" ")</f>
        <v xml:space="preserve"> </v>
      </c>
      <c r="H6" s="141" t="str">
        <f>IFERROR(
VLOOKUP(_xlfn.CONCAT(A6,"-2"),'COT-AUX'!$C:$J,5,0),
" ")</f>
        <v xml:space="preserve"> </v>
      </c>
      <c r="I6" s="142" t="str">
        <f>IFERROR(
VLOOKUP(_xlfn.CONCAT(A6,"-2"),'COT-AUX'!$C:$J,7,0),
" ")</f>
        <v xml:space="preserve"> </v>
      </c>
      <c r="J6" s="143" t="str">
        <f>IFERROR(
VLOOKUP(_xlfn.CONCAT(A6,"-2"),'COT-AUX'!$C:$J,8,0),
" ")</f>
        <v xml:space="preserve"> </v>
      </c>
      <c r="K6" s="144" t="str">
        <f>IFERROR(
VLOOKUP(_xlfn.CONCAT(A6,"-3"),'COT-AUX'!$C:$J,5,0)," ")</f>
        <v xml:space="preserve"> </v>
      </c>
      <c r="L6" s="145" t="str">
        <f>IFERROR(
VLOOKUP(_xlfn.CONCAT(A6,"-3"),'COT-AUX'!$C:$J,7,0)," ")</f>
        <v xml:space="preserve"> </v>
      </c>
      <c r="M6" s="146" t="str">
        <f>IFERROR(
VLOOKUP(_xlfn.CONCAT(A6,"-3"),'COT-AUX'!$C:$J,8,0),
" ")</f>
        <v xml:space="preserve"> </v>
      </c>
      <c r="N6" s="162">
        <f t="shared" si="0"/>
        <v>0</v>
      </c>
    </row>
    <row r="7" spans="1:14" x14ac:dyDescent="0.2">
      <c r="A7" s="126" t="s">
        <v>110</v>
      </c>
      <c r="B7" s="147"/>
      <c r="C7" s="128"/>
      <c r="D7" s="129"/>
      <c r="E7" s="138" t="str">
        <f>IFERROR(
VLOOKUP(_xlfn.CONCAT(A7,"-1"),'COT-AUX'!$C:$J,5,0),
" ")</f>
        <v xml:space="preserve"> </v>
      </c>
      <c r="F7" s="139" t="str">
        <f>IFERROR(
VLOOKUP(_xlfn.CONCAT(A7,"-1"),'COT-AUX'!$C:$J,7,0),
" ")</f>
        <v xml:space="preserve"> </v>
      </c>
      <c r="G7" s="140" t="str">
        <f>IFERROR(
VLOOKUP(_xlfn.CONCAT(A7,"-1"),'COT-AUX'!$C:$J,8,0),
" ")</f>
        <v xml:space="preserve"> </v>
      </c>
      <c r="H7" s="141" t="str">
        <f>IFERROR(
VLOOKUP(_xlfn.CONCAT(A7,"-2"),'COT-AUX'!$C:$J,5,0),
" ")</f>
        <v xml:space="preserve"> </v>
      </c>
      <c r="I7" s="142" t="str">
        <f>IFERROR(
VLOOKUP(_xlfn.CONCAT(A7,"-2"),'COT-AUX'!$C:$J,7,0),
" ")</f>
        <v xml:space="preserve"> </v>
      </c>
      <c r="J7" s="143" t="str">
        <f>IFERROR(
VLOOKUP(_xlfn.CONCAT(A7,"-2"),'COT-AUX'!$C:$J,8,0),
" ")</f>
        <v xml:space="preserve"> </v>
      </c>
      <c r="K7" s="144" t="str">
        <f>IFERROR(
VLOOKUP(_xlfn.CONCAT(A7,"-3"),'COT-AUX'!$C:$J,5,0)," ")</f>
        <v xml:space="preserve"> </v>
      </c>
      <c r="L7" s="145" t="str">
        <f>IFERROR(
VLOOKUP(_xlfn.CONCAT(A7,"-3"),'COT-AUX'!$C:$J,7,0)," ")</f>
        <v xml:space="preserve"> </v>
      </c>
      <c r="M7" s="146" t="str">
        <f>IFERROR(
VLOOKUP(_xlfn.CONCAT(A7,"-3"),'COT-AUX'!$C:$J,8,0),
" ")</f>
        <v xml:space="preserve"> </v>
      </c>
      <c r="N7" s="162">
        <f t="shared" si="0"/>
        <v>0</v>
      </c>
    </row>
    <row r="8" spans="1:14" x14ac:dyDescent="0.2">
      <c r="A8" s="126" t="s">
        <v>111</v>
      </c>
      <c r="B8" s="147"/>
      <c r="C8" s="128"/>
      <c r="D8" s="129"/>
      <c r="E8" s="138" t="str">
        <f>IFERROR(
VLOOKUP(_xlfn.CONCAT(A8,"-1"),'COT-AUX'!$C:$J,5,0),
" ")</f>
        <v xml:space="preserve"> </v>
      </c>
      <c r="F8" s="139" t="str">
        <f>IFERROR(
VLOOKUP(_xlfn.CONCAT(A8,"-1"),'COT-AUX'!$C:$J,7,0),
" ")</f>
        <v xml:space="preserve"> </v>
      </c>
      <c r="G8" s="140" t="str">
        <f>IFERROR(
VLOOKUP(_xlfn.CONCAT(A8,"-1"),'COT-AUX'!$C:$J,8,0),
" ")</f>
        <v xml:space="preserve"> </v>
      </c>
      <c r="H8" s="141" t="str">
        <f>IFERROR(
VLOOKUP(_xlfn.CONCAT(A8,"-2"),'COT-AUX'!$C:$J,5,0),
" ")</f>
        <v xml:space="preserve"> </v>
      </c>
      <c r="I8" s="142" t="str">
        <f>IFERROR(
VLOOKUP(_xlfn.CONCAT(A8,"-2"),'COT-AUX'!$C:$J,7,0),
" ")</f>
        <v xml:space="preserve"> </v>
      </c>
      <c r="J8" s="143" t="str">
        <f>IFERROR(
VLOOKUP(_xlfn.CONCAT(A8,"-2"),'COT-AUX'!$C:$J,8,0),
" ")</f>
        <v xml:space="preserve"> </v>
      </c>
      <c r="K8" s="144" t="str">
        <f>IFERROR(
VLOOKUP(_xlfn.CONCAT(A8,"-3"),'COT-AUX'!$C:$J,5,0)," ")</f>
        <v xml:space="preserve"> </v>
      </c>
      <c r="L8" s="145" t="str">
        <f>IFERROR(
VLOOKUP(_xlfn.CONCAT(A8,"-3"),'COT-AUX'!$C:$J,7,0)," ")</f>
        <v xml:space="preserve"> </v>
      </c>
      <c r="M8" s="146" t="str">
        <f>IFERROR(
VLOOKUP(_xlfn.CONCAT(A8,"-3"),'COT-AUX'!$C:$J,8,0),
" ")</f>
        <v xml:space="preserve"> </v>
      </c>
      <c r="N8" s="162">
        <f t="shared" si="0"/>
        <v>0</v>
      </c>
    </row>
    <row r="9" spans="1:14" x14ac:dyDescent="0.2">
      <c r="A9" s="126" t="s">
        <v>112</v>
      </c>
      <c r="B9" s="147"/>
      <c r="C9" s="128"/>
      <c r="D9" s="129"/>
      <c r="E9" s="138" t="str">
        <f>IFERROR(
VLOOKUP(_xlfn.CONCAT(A9,"-1"),'COT-AUX'!$C:$J,5,0),
" ")</f>
        <v xml:space="preserve"> </v>
      </c>
      <c r="F9" s="139" t="str">
        <f>IFERROR(
VLOOKUP(_xlfn.CONCAT(A9,"-1"),'COT-AUX'!$C:$J,7,0),
" ")</f>
        <v xml:space="preserve"> </v>
      </c>
      <c r="G9" s="140" t="str">
        <f>IFERROR(
VLOOKUP(_xlfn.CONCAT(A9,"-1"),'COT-AUX'!$C:$J,8,0),
" ")</f>
        <v xml:space="preserve"> </v>
      </c>
      <c r="H9" s="141" t="str">
        <f>IFERROR(
VLOOKUP(_xlfn.CONCAT(A9,"-2"),'COT-AUX'!$C:$J,5,0),
" ")</f>
        <v xml:space="preserve"> </v>
      </c>
      <c r="I9" s="142" t="str">
        <f>IFERROR(
VLOOKUP(_xlfn.CONCAT(A9,"-2"),'COT-AUX'!$C:$J,7,0),
" ")</f>
        <v xml:space="preserve"> </v>
      </c>
      <c r="J9" s="143" t="str">
        <f>IFERROR(
VLOOKUP(_xlfn.CONCAT(A9,"-2"),'COT-AUX'!$C:$J,8,0),
" ")</f>
        <v xml:space="preserve"> </v>
      </c>
      <c r="K9" s="144" t="str">
        <f>IFERROR(
VLOOKUP(_xlfn.CONCAT(A9,"-3"),'COT-AUX'!$C:$J,5,0)," ")</f>
        <v xml:space="preserve"> </v>
      </c>
      <c r="L9" s="145" t="str">
        <f>IFERROR(
VLOOKUP(_xlfn.CONCAT(A9,"-3"),'COT-AUX'!$C:$J,7,0)," ")</f>
        <v xml:space="preserve"> </v>
      </c>
      <c r="M9" s="146" t="str">
        <f>IFERROR(
VLOOKUP(_xlfn.CONCAT(A9,"-3"),'COT-AUX'!$C:$J,8,0),
" ")</f>
        <v xml:space="preserve"> </v>
      </c>
      <c r="N9" s="162">
        <f t="shared" si="0"/>
        <v>0</v>
      </c>
    </row>
    <row r="10" spans="1:14" ht="12" thickBot="1" x14ac:dyDescent="0.25">
      <c r="A10" s="148" t="s">
        <v>113</v>
      </c>
      <c r="B10" s="149"/>
      <c r="C10" s="150"/>
      <c r="D10" s="151"/>
      <c r="E10" s="152" t="str">
        <f>IFERROR(
VLOOKUP(_xlfn.CONCAT(A10,"-1"),'COT-AUX'!$C:$J,5,0),
" ")</f>
        <v xml:space="preserve"> </v>
      </c>
      <c r="F10" s="153" t="str">
        <f>IFERROR(
VLOOKUP(_xlfn.CONCAT(A10,"-1"),'COT-AUX'!$C:$J,7,0),
" ")</f>
        <v xml:space="preserve"> </v>
      </c>
      <c r="G10" s="154" t="str">
        <f>IFERROR(
VLOOKUP(_xlfn.CONCAT(A10,"-1"),'COT-AUX'!$C:$J,8,0),
" ")</f>
        <v xml:space="preserve"> </v>
      </c>
      <c r="H10" s="155"/>
      <c r="I10" s="156"/>
      <c r="J10" s="157"/>
      <c r="K10" s="158"/>
      <c r="L10" s="159"/>
      <c r="M10" s="160"/>
      <c r="N10" s="163">
        <f t="shared" si="0"/>
        <v>0</v>
      </c>
    </row>
    <row r="11" spans="1:14" ht="15" customHeight="1" x14ac:dyDescent="0.2"/>
    <row r="12" spans="1:14" ht="15" customHeight="1" x14ac:dyDescent="0.2"/>
    <row r="13" spans="1:14" ht="15" customHeight="1" x14ac:dyDescent="0.2"/>
    <row r="14" spans="1:14" ht="15" customHeight="1" x14ac:dyDescent="0.2"/>
    <row r="15" spans="1:14" ht="15" customHeight="1" x14ac:dyDescent="0.2"/>
    <row r="16" spans="1:14" ht="15" customHeight="1" x14ac:dyDescent="0.2">
      <c r="A16" s="18"/>
    </row>
    <row r="17" s="18" customFormat="1" ht="15" customHeight="1" x14ac:dyDescent="0.2"/>
    <row r="18" s="18" customFormat="1" ht="15" customHeight="1" x14ac:dyDescent="0.2"/>
    <row r="19" s="18" customFormat="1" ht="15" customHeight="1" x14ac:dyDescent="0.2"/>
    <row r="20" s="18" customFormat="1" ht="15" customHeight="1" x14ac:dyDescent="0.2"/>
    <row r="21" s="18" customFormat="1" ht="15" customHeight="1" x14ac:dyDescent="0.2"/>
    <row r="22" s="18" customFormat="1" ht="15" customHeight="1" x14ac:dyDescent="0.2"/>
    <row r="23" s="18" customFormat="1" ht="15" customHeight="1" x14ac:dyDescent="0.2"/>
    <row r="24" s="18" customFormat="1" ht="15" customHeight="1" x14ac:dyDescent="0.2"/>
    <row r="25" s="18" customFormat="1" ht="15" customHeight="1" x14ac:dyDescent="0.2"/>
    <row r="26" s="18" customFormat="1" ht="15" customHeight="1" x14ac:dyDescent="0.2"/>
    <row r="27" s="18" customFormat="1" ht="15" customHeight="1" x14ac:dyDescent="0.2"/>
    <row r="28" s="18" customFormat="1" ht="15" customHeight="1" x14ac:dyDescent="0.2"/>
    <row r="29" s="18" customFormat="1" ht="15" customHeight="1" x14ac:dyDescent="0.2"/>
    <row r="30" s="18" customFormat="1" ht="15" customHeight="1" x14ac:dyDescent="0.2"/>
    <row r="31" s="18" customFormat="1" ht="15" customHeight="1" x14ac:dyDescent="0.2"/>
    <row r="32" s="18" customFormat="1" ht="15" customHeight="1" x14ac:dyDescent="0.2"/>
    <row r="33" s="18" customFormat="1" ht="15" customHeight="1" x14ac:dyDescent="0.2"/>
    <row r="34" s="18" customFormat="1" ht="15" customHeight="1" x14ac:dyDescent="0.2"/>
    <row r="35" s="18" customFormat="1" ht="15" customHeight="1" x14ac:dyDescent="0.2"/>
    <row r="36" s="18" customFormat="1" ht="15" customHeight="1" x14ac:dyDescent="0.2"/>
    <row r="37" s="18" customFormat="1" ht="15" customHeight="1" x14ac:dyDescent="0.2"/>
    <row r="38" s="18" customFormat="1" ht="15" customHeight="1" x14ac:dyDescent="0.2"/>
    <row r="39" s="18" customFormat="1" ht="15" customHeight="1" x14ac:dyDescent="0.2"/>
    <row r="40" s="18" customFormat="1" ht="15" customHeight="1" x14ac:dyDescent="0.2"/>
    <row r="41" s="18" customFormat="1" ht="15" customHeight="1" x14ac:dyDescent="0.2"/>
    <row r="42" s="18" customFormat="1" ht="15" customHeight="1" x14ac:dyDescent="0.2"/>
    <row r="43" s="18" customFormat="1" ht="15" customHeight="1" x14ac:dyDescent="0.2"/>
    <row r="44" s="18" customFormat="1" ht="15" customHeight="1" x14ac:dyDescent="0.2"/>
    <row r="45" s="18" customFormat="1" ht="15" customHeight="1" x14ac:dyDescent="0.2"/>
    <row r="46" s="18" customFormat="1" ht="15" customHeight="1" x14ac:dyDescent="0.2"/>
    <row r="47" s="18" customFormat="1" ht="15" customHeight="1" x14ac:dyDescent="0.2"/>
    <row r="48" s="18" customFormat="1" ht="15" customHeight="1" x14ac:dyDescent="0.2"/>
    <row r="49" s="18" customFormat="1" ht="15" customHeight="1" x14ac:dyDescent="0.2"/>
    <row r="50" s="18" customFormat="1" ht="15" customHeight="1" x14ac:dyDescent="0.2"/>
    <row r="51" s="18" customFormat="1" ht="15" customHeight="1" x14ac:dyDescent="0.2"/>
    <row r="52" s="18" customFormat="1" ht="15" customHeight="1" x14ac:dyDescent="0.2"/>
    <row r="53" s="18" customFormat="1" ht="15" customHeight="1" x14ac:dyDescent="0.2"/>
    <row r="54" s="18" customFormat="1" ht="15" customHeight="1" x14ac:dyDescent="0.2"/>
    <row r="55" s="18" customFormat="1" ht="15" customHeight="1" x14ac:dyDescent="0.2"/>
    <row r="56" s="18" customFormat="1" ht="15" customHeight="1" x14ac:dyDescent="0.2"/>
    <row r="57" s="18" customFormat="1" ht="15" customHeight="1" x14ac:dyDescent="0.2"/>
    <row r="58" s="18" customFormat="1" ht="15" customHeight="1" x14ac:dyDescent="0.2"/>
    <row r="59" s="18" customFormat="1" ht="15" customHeight="1" x14ac:dyDescent="0.2"/>
    <row r="60" s="18" customFormat="1" ht="15" customHeight="1" x14ac:dyDescent="0.2"/>
    <row r="61" s="18" customFormat="1" ht="15" customHeight="1" x14ac:dyDescent="0.2"/>
    <row r="62" s="18" customFormat="1" ht="15" customHeight="1" x14ac:dyDescent="0.2"/>
    <row r="63" s="18" customFormat="1" ht="15" customHeight="1" x14ac:dyDescent="0.2"/>
    <row r="64" s="18" customFormat="1" ht="15" customHeight="1" x14ac:dyDescent="0.2"/>
    <row r="65" s="18" customFormat="1" ht="15" customHeight="1" x14ac:dyDescent="0.2"/>
    <row r="66" s="18" customFormat="1" ht="15" customHeight="1" x14ac:dyDescent="0.2"/>
    <row r="67" s="18" customFormat="1" ht="15" customHeight="1" x14ac:dyDescent="0.2"/>
    <row r="68" s="18" customFormat="1" ht="15" customHeight="1" x14ac:dyDescent="0.2"/>
    <row r="69" s="18" customFormat="1" ht="15" customHeight="1" x14ac:dyDescent="0.2"/>
    <row r="70" s="18" customFormat="1" ht="15" customHeight="1" x14ac:dyDescent="0.2"/>
    <row r="71" s="18" customFormat="1" ht="15" customHeight="1" x14ac:dyDescent="0.2"/>
    <row r="72" s="18" customFormat="1" ht="15" customHeight="1" x14ac:dyDescent="0.2"/>
    <row r="73" s="18" customFormat="1" ht="15" customHeight="1" x14ac:dyDescent="0.2"/>
    <row r="74" s="18" customFormat="1" ht="15" customHeight="1" x14ac:dyDescent="0.2"/>
    <row r="75" s="18" customFormat="1" ht="15" customHeight="1" x14ac:dyDescent="0.2"/>
    <row r="76" s="18" customFormat="1" ht="15" customHeight="1" x14ac:dyDescent="0.2"/>
    <row r="77" s="18" customFormat="1" ht="15" customHeight="1" x14ac:dyDescent="0.2"/>
    <row r="78" s="18" customFormat="1" ht="15" customHeight="1" x14ac:dyDescent="0.2"/>
    <row r="79" s="18" customFormat="1" ht="15" customHeight="1" x14ac:dyDescent="0.2"/>
    <row r="80" s="18" customFormat="1" ht="15" customHeight="1" x14ac:dyDescent="0.2"/>
    <row r="81" s="18" customFormat="1" ht="15" customHeight="1" x14ac:dyDescent="0.2"/>
    <row r="82" s="18" customFormat="1" ht="15" customHeight="1" x14ac:dyDescent="0.2"/>
    <row r="83" s="18" customFormat="1" ht="15" customHeight="1" x14ac:dyDescent="0.2"/>
    <row r="84" s="18" customFormat="1" ht="15" customHeight="1" x14ac:dyDescent="0.2"/>
    <row r="85" s="18" customFormat="1" ht="15" customHeight="1" x14ac:dyDescent="0.2"/>
    <row r="86" s="18" customFormat="1" ht="15" customHeight="1" x14ac:dyDescent="0.2"/>
    <row r="87" s="18" customFormat="1" ht="15" customHeight="1" x14ac:dyDescent="0.2"/>
    <row r="88" s="18" customFormat="1" ht="15" customHeight="1" x14ac:dyDescent="0.2"/>
    <row r="89" s="18" customFormat="1" ht="15" customHeight="1" x14ac:dyDescent="0.2"/>
    <row r="90" s="18" customFormat="1" ht="15" customHeight="1" x14ac:dyDescent="0.2"/>
    <row r="91" s="18" customFormat="1" ht="15" customHeight="1" x14ac:dyDescent="0.2"/>
    <row r="92" s="18" customFormat="1" ht="15" customHeight="1" x14ac:dyDescent="0.2"/>
    <row r="93" s="18" customFormat="1" ht="15" customHeight="1" x14ac:dyDescent="0.2"/>
    <row r="94" s="18" customFormat="1" ht="15" customHeight="1" x14ac:dyDescent="0.2"/>
    <row r="95" s="18" customFormat="1" ht="15" customHeight="1" x14ac:dyDescent="0.2"/>
    <row r="96" s="18" customFormat="1" ht="15" customHeight="1" x14ac:dyDescent="0.2"/>
    <row r="97" s="18" customFormat="1" ht="15" customHeight="1" x14ac:dyDescent="0.2"/>
    <row r="98" s="18" customFormat="1" ht="15" customHeight="1" x14ac:dyDescent="0.2"/>
    <row r="99" s="18" customFormat="1" ht="15" customHeight="1" x14ac:dyDescent="0.2"/>
    <row r="100" s="18" customFormat="1" ht="15" customHeight="1" x14ac:dyDescent="0.2"/>
    <row r="101" s="18" customFormat="1" ht="15" customHeight="1" x14ac:dyDescent="0.2"/>
    <row r="102" s="18" customFormat="1" ht="15" customHeight="1" x14ac:dyDescent="0.2"/>
    <row r="103" s="18" customFormat="1" ht="15" customHeight="1" x14ac:dyDescent="0.2"/>
    <row r="104" s="18" customFormat="1" ht="15" customHeight="1" x14ac:dyDescent="0.2"/>
    <row r="105" s="18" customFormat="1" ht="15" customHeight="1" x14ac:dyDescent="0.2"/>
    <row r="106" s="18" customFormat="1" ht="15" customHeight="1" x14ac:dyDescent="0.2"/>
    <row r="107" s="18" customFormat="1" ht="15" customHeight="1" x14ac:dyDescent="0.2"/>
    <row r="108" s="18" customFormat="1" ht="15" customHeight="1" x14ac:dyDescent="0.2"/>
    <row r="109" s="18" customFormat="1" ht="15" customHeight="1" x14ac:dyDescent="0.2"/>
    <row r="110" s="18" customFormat="1" ht="15" customHeight="1" x14ac:dyDescent="0.2"/>
    <row r="111" s="18" customFormat="1" ht="15" customHeight="1" x14ac:dyDescent="0.2"/>
    <row r="112" s="18" customFormat="1" ht="15" customHeight="1" x14ac:dyDescent="0.2"/>
    <row r="113" s="18" customFormat="1" ht="15" customHeight="1" x14ac:dyDescent="0.2"/>
    <row r="114" s="18" customFormat="1" ht="15" customHeight="1" x14ac:dyDescent="0.2"/>
    <row r="115" s="18" customFormat="1" ht="15" customHeight="1" x14ac:dyDescent="0.2"/>
    <row r="116" s="18" customFormat="1" ht="15" customHeight="1" x14ac:dyDescent="0.2"/>
    <row r="117" s="18" customFormat="1" ht="15" customHeight="1" x14ac:dyDescent="0.2"/>
    <row r="118" s="18" customFormat="1" ht="15" customHeight="1" x14ac:dyDescent="0.2"/>
    <row r="119" s="18" customFormat="1" ht="15" customHeight="1" x14ac:dyDescent="0.2"/>
    <row r="120" s="18" customFormat="1" ht="15" customHeight="1" x14ac:dyDescent="0.2"/>
    <row r="121" s="18" customFormat="1" ht="15" customHeight="1" x14ac:dyDescent="0.2"/>
    <row r="122" s="18" customFormat="1" ht="15" customHeight="1" x14ac:dyDescent="0.2"/>
    <row r="123" s="18" customFormat="1" ht="15" customHeight="1" x14ac:dyDescent="0.2"/>
    <row r="124" s="18" customFormat="1" ht="15" customHeight="1" x14ac:dyDescent="0.2"/>
    <row r="125" s="18" customFormat="1" ht="15" customHeight="1" x14ac:dyDescent="0.2"/>
    <row r="126" s="18" customFormat="1" ht="15" customHeight="1" x14ac:dyDescent="0.2"/>
    <row r="127" s="18" customFormat="1" ht="15" customHeight="1" x14ac:dyDescent="0.2"/>
    <row r="128" s="18" customFormat="1" ht="15" customHeight="1" x14ac:dyDescent="0.2"/>
    <row r="129" s="18" customFormat="1" ht="15" customHeight="1" x14ac:dyDescent="0.2"/>
    <row r="130" s="18" customFormat="1" ht="15" customHeight="1" x14ac:dyDescent="0.2"/>
    <row r="131" s="18" customFormat="1" ht="15" customHeight="1" x14ac:dyDescent="0.2"/>
    <row r="132" s="18" customFormat="1" ht="15" customHeight="1" x14ac:dyDescent="0.2"/>
    <row r="133" s="18" customFormat="1" ht="15" customHeight="1" x14ac:dyDescent="0.2"/>
    <row r="134" s="18" customFormat="1" ht="15" customHeight="1" x14ac:dyDescent="0.2"/>
    <row r="135" s="18" customFormat="1" ht="15" customHeight="1" x14ac:dyDescent="0.2"/>
    <row r="136" s="18" customFormat="1" ht="15" customHeight="1" x14ac:dyDescent="0.2"/>
    <row r="137" s="18" customFormat="1" ht="15" customHeight="1" x14ac:dyDescent="0.2"/>
    <row r="138" s="18" customFormat="1" ht="15" customHeight="1" x14ac:dyDescent="0.2"/>
    <row r="139" s="18" customFormat="1" ht="15" customHeight="1" x14ac:dyDescent="0.2"/>
    <row r="140" s="18" customFormat="1" ht="15" customHeight="1" x14ac:dyDescent="0.2"/>
    <row r="141" s="18" customFormat="1" ht="15" customHeight="1" x14ac:dyDescent="0.2"/>
    <row r="142" s="18" customFormat="1" ht="15" customHeight="1" x14ac:dyDescent="0.2"/>
    <row r="143" s="18" customFormat="1" ht="15" customHeight="1" x14ac:dyDescent="0.2"/>
    <row r="144" s="18" customFormat="1" ht="15" customHeight="1" x14ac:dyDescent="0.2"/>
    <row r="145" s="18" customFormat="1" ht="15" customHeight="1" x14ac:dyDescent="0.2"/>
    <row r="146" s="18" customFormat="1" ht="15" customHeight="1" x14ac:dyDescent="0.2"/>
    <row r="147" s="18" customFormat="1" ht="15.75" customHeight="1" x14ac:dyDescent="0.2"/>
    <row r="148" s="18" customFormat="1" ht="15.75" customHeight="1" x14ac:dyDescent="0.2"/>
    <row r="149" s="18" customFormat="1" ht="15.75" customHeight="1" x14ac:dyDescent="0.2"/>
    <row r="150" s="18" customFormat="1" ht="15.75" customHeight="1" x14ac:dyDescent="0.2"/>
    <row r="151" s="18" customFormat="1" ht="15.75" customHeight="1" x14ac:dyDescent="0.2"/>
    <row r="152" s="18" customFormat="1" ht="15.75" customHeight="1" x14ac:dyDescent="0.2"/>
    <row r="153" s="18" customFormat="1" ht="15.75" customHeight="1" x14ac:dyDescent="0.2"/>
    <row r="154" s="18" customFormat="1" ht="15.75" customHeight="1" x14ac:dyDescent="0.2"/>
    <row r="155" s="18" customFormat="1" ht="15.75" customHeight="1" x14ac:dyDescent="0.2"/>
    <row r="156" s="18" customFormat="1" ht="15.75" customHeight="1" x14ac:dyDescent="0.2"/>
    <row r="157" s="18" customFormat="1" ht="15.75" customHeight="1" x14ac:dyDescent="0.2"/>
    <row r="158" s="18" customFormat="1" ht="15.75" customHeight="1" x14ac:dyDescent="0.2"/>
    <row r="159" s="18" customFormat="1" ht="15.75" customHeight="1" x14ac:dyDescent="0.2"/>
    <row r="160" s="18" customFormat="1" ht="15.75" customHeight="1" x14ac:dyDescent="0.2"/>
    <row r="161" s="18" customFormat="1" ht="15.75" customHeight="1" x14ac:dyDescent="0.2"/>
    <row r="162" s="18" customFormat="1" ht="15.75" customHeight="1" x14ac:dyDescent="0.2"/>
    <row r="163" s="18" customFormat="1" ht="15.75" customHeight="1" x14ac:dyDescent="0.2"/>
    <row r="164" s="18" customFormat="1" ht="15.75" customHeight="1" x14ac:dyDescent="0.2"/>
    <row r="165" s="18" customFormat="1" ht="15.75" customHeight="1" x14ac:dyDescent="0.2"/>
    <row r="166" s="18" customFormat="1" ht="15.75" customHeight="1" x14ac:dyDescent="0.2"/>
    <row r="167" s="18" customFormat="1" ht="15.75" customHeight="1" x14ac:dyDescent="0.2"/>
  </sheetData>
  <mergeCells count="2">
    <mergeCell ref="A1:N1"/>
    <mergeCell ref="A2:N2"/>
  </mergeCells>
  <phoneticPr fontId="12" type="noConversion"/>
  <pageMargins left="0.511811024" right="0.511811024" top="0.78740157499999996" bottom="0.78740157499999996" header="0.31496062000000002" footer="0.31496062000000002"/>
  <pageSetup paperSize="9" scale="58" orientation="portrait" horizontalDpi="0" verticalDpi="0" r:id="rId1"/>
  <rowBreaks count="1" manualBreakCount="1">
    <brk id="12" max="1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B27279-42DA-444C-935D-1490A12A29A3}">
  <sheetPr>
    <tabColor theme="9" tint="0.39997558519241921"/>
    <pageSetUpPr fitToPage="1"/>
  </sheetPr>
  <dimension ref="A1:J107"/>
  <sheetViews>
    <sheetView view="pageBreakPreview" topLeftCell="A3" zoomScale="115" zoomScaleNormal="100" zoomScaleSheetLayoutView="115" workbookViewId="0">
      <selection sqref="A1:N1"/>
    </sheetView>
  </sheetViews>
  <sheetFormatPr defaultColWidth="15.42578125" defaultRowHeight="11.25" x14ac:dyDescent="0.2"/>
  <cols>
    <col min="1" max="1" width="10.7109375" style="32" customWidth="1"/>
    <col min="2" max="2" width="3.7109375" style="32" customWidth="1"/>
    <col min="3" max="3" width="8.5703125" style="32" bestFit="1" customWidth="1"/>
    <col min="4" max="4" width="35.7109375" style="18" customWidth="1"/>
    <col min="5" max="5" width="4.42578125" style="18" bestFit="1" customWidth="1"/>
    <col min="6" max="6" width="6.5703125" style="18" customWidth="1"/>
    <col min="7" max="7" width="20.7109375" style="18" customWidth="1"/>
    <col min="8" max="8" width="25.7109375" style="18" customWidth="1"/>
    <col min="9" max="9" width="10.7109375" style="18" customWidth="1"/>
    <col min="10" max="10" width="7.7109375" style="18" customWidth="1"/>
    <col min="11" max="11" width="16.5703125" style="18" customWidth="1"/>
    <col min="12" max="12" width="11.85546875" style="18" customWidth="1"/>
    <col min="13" max="13" width="10.42578125" style="18" bestFit="1" customWidth="1"/>
    <col min="14" max="14" width="5.7109375" style="18" customWidth="1"/>
    <col min="15" max="251" width="15.42578125" style="18"/>
    <col min="252" max="252" width="10.7109375" style="18" customWidth="1"/>
    <col min="253" max="253" width="32.5703125" style="18" customWidth="1"/>
    <col min="254" max="254" width="4.42578125" style="18" bestFit="1" customWidth="1"/>
    <col min="255" max="255" width="6.5703125" style="18" customWidth="1"/>
    <col min="256" max="256" width="9.7109375" style="18" customWidth="1"/>
    <col min="257" max="257" width="10.7109375" style="18" customWidth="1"/>
    <col min="258" max="258" width="7.7109375" style="18" customWidth="1"/>
    <col min="259" max="259" width="9.7109375" style="18" customWidth="1"/>
    <col min="260" max="260" width="10.7109375" style="18" customWidth="1"/>
    <col min="261" max="261" width="7.7109375" style="18" customWidth="1"/>
    <col min="262" max="262" width="9.7109375" style="18" customWidth="1"/>
    <col min="263" max="263" width="10.7109375" style="18" customWidth="1"/>
    <col min="264" max="264" width="7.7109375" style="18" customWidth="1"/>
    <col min="265" max="265" width="13" style="18" customWidth="1"/>
    <col min="266" max="266" width="15.28515625" style="18" bestFit="1" customWidth="1"/>
    <col min="267" max="267" width="16.5703125" style="18" customWidth="1"/>
    <col min="268" max="268" width="11.85546875" style="18" customWidth="1"/>
    <col min="269" max="269" width="10.42578125" style="18" bestFit="1" customWidth="1"/>
    <col min="270" max="270" width="5.7109375" style="18" customWidth="1"/>
    <col min="271" max="507" width="15.42578125" style="18"/>
    <col min="508" max="508" width="10.7109375" style="18" customWidth="1"/>
    <col min="509" max="509" width="32.5703125" style="18" customWidth="1"/>
    <col min="510" max="510" width="4.42578125" style="18" bestFit="1" customWidth="1"/>
    <col min="511" max="511" width="6.5703125" style="18" customWidth="1"/>
    <col min="512" max="512" width="9.7109375" style="18" customWidth="1"/>
    <col min="513" max="513" width="10.7109375" style="18" customWidth="1"/>
    <col min="514" max="514" width="7.7109375" style="18" customWidth="1"/>
    <col min="515" max="515" width="9.7109375" style="18" customWidth="1"/>
    <col min="516" max="516" width="10.7109375" style="18" customWidth="1"/>
    <col min="517" max="517" width="7.7109375" style="18" customWidth="1"/>
    <col min="518" max="518" width="9.7109375" style="18" customWidth="1"/>
    <col min="519" max="519" width="10.7109375" style="18" customWidth="1"/>
    <col min="520" max="520" width="7.7109375" style="18" customWidth="1"/>
    <col min="521" max="521" width="13" style="18" customWidth="1"/>
    <col min="522" max="522" width="15.28515625" style="18" bestFit="1" customWidth="1"/>
    <col min="523" max="523" width="16.5703125" style="18" customWidth="1"/>
    <col min="524" max="524" width="11.85546875" style="18" customWidth="1"/>
    <col min="525" max="525" width="10.42578125" style="18" bestFit="1" customWidth="1"/>
    <col min="526" max="526" width="5.7109375" style="18" customWidth="1"/>
    <col min="527" max="763" width="15.42578125" style="18"/>
    <col min="764" max="764" width="10.7109375" style="18" customWidth="1"/>
    <col min="765" max="765" width="32.5703125" style="18" customWidth="1"/>
    <col min="766" max="766" width="4.42578125" style="18" bestFit="1" customWidth="1"/>
    <col min="767" max="767" width="6.5703125" style="18" customWidth="1"/>
    <col min="768" max="768" width="9.7109375" style="18" customWidth="1"/>
    <col min="769" max="769" width="10.7109375" style="18" customWidth="1"/>
    <col min="770" max="770" width="7.7109375" style="18" customWidth="1"/>
    <col min="771" max="771" width="9.7109375" style="18" customWidth="1"/>
    <col min="772" max="772" width="10.7109375" style="18" customWidth="1"/>
    <col min="773" max="773" width="7.7109375" style="18" customWidth="1"/>
    <col min="774" max="774" width="9.7109375" style="18" customWidth="1"/>
    <col min="775" max="775" width="10.7109375" style="18" customWidth="1"/>
    <col min="776" max="776" width="7.7109375" style="18" customWidth="1"/>
    <col min="777" max="777" width="13" style="18" customWidth="1"/>
    <col min="778" max="778" width="15.28515625" style="18" bestFit="1" customWidth="1"/>
    <col min="779" max="779" width="16.5703125" style="18" customWidth="1"/>
    <col min="780" max="780" width="11.85546875" style="18" customWidth="1"/>
    <col min="781" max="781" width="10.42578125" style="18" bestFit="1" customWidth="1"/>
    <col min="782" max="782" width="5.7109375" style="18" customWidth="1"/>
    <col min="783" max="1019" width="15.42578125" style="18"/>
    <col min="1020" max="1020" width="10.7109375" style="18" customWidth="1"/>
    <col min="1021" max="1021" width="32.5703125" style="18" customWidth="1"/>
    <col min="1022" max="1022" width="4.42578125" style="18" bestFit="1" customWidth="1"/>
    <col min="1023" max="1023" width="6.5703125" style="18" customWidth="1"/>
    <col min="1024" max="1024" width="9.7109375" style="18" customWidth="1"/>
    <col min="1025" max="1025" width="10.7109375" style="18" customWidth="1"/>
    <col min="1026" max="1026" width="7.7109375" style="18" customWidth="1"/>
    <col min="1027" max="1027" width="9.7109375" style="18" customWidth="1"/>
    <col min="1028" max="1028" width="10.7109375" style="18" customWidth="1"/>
    <col min="1029" max="1029" width="7.7109375" style="18" customWidth="1"/>
    <col min="1030" max="1030" width="9.7109375" style="18" customWidth="1"/>
    <col min="1031" max="1031" width="10.7109375" style="18" customWidth="1"/>
    <col min="1032" max="1032" width="7.7109375" style="18" customWidth="1"/>
    <col min="1033" max="1033" width="13" style="18" customWidth="1"/>
    <col min="1034" max="1034" width="15.28515625" style="18" bestFit="1" customWidth="1"/>
    <col min="1035" max="1035" width="16.5703125" style="18" customWidth="1"/>
    <col min="1036" max="1036" width="11.85546875" style="18" customWidth="1"/>
    <col min="1037" max="1037" width="10.42578125" style="18" bestFit="1" customWidth="1"/>
    <col min="1038" max="1038" width="5.7109375" style="18" customWidth="1"/>
    <col min="1039" max="1275" width="15.42578125" style="18"/>
    <col min="1276" max="1276" width="10.7109375" style="18" customWidth="1"/>
    <col min="1277" max="1277" width="32.5703125" style="18" customWidth="1"/>
    <col min="1278" max="1278" width="4.42578125" style="18" bestFit="1" customWidth="1"/>
    <col min="1279" max="1279" width="6.5703125" style="18" customWidth="1"/>
    <col min="1280" max="1280" width="9.7109375" style="18" customWidth="1"/>
    <col min="1281" max="1281" width="10.7109375" style="18" customWidth="1"/>
    <col min="1282" max="1282" width="7.7109375" style="18" customWidth="1"/>
    <col min="1283" max="1283" width="9.7109375" style="18" customWidth="1"/>
    <col min="1284" max="1284" width="10.7109375" style="18" customWidth="1"/>
    <col min="1285" max="1285" width="7.7109375" style="18" customWidth="1"/>
    <col min="1286" max="1286" width="9.7109375" style="18" customWidth="1"/>
    <col min="1287" max="1287" width="10.7109375" style="18" customWidth="1"/>
    <col min="1288" max="1288" width="7.7109375" style="18" customWidth="1"/>
    <col min="1289" max="1289" width="13" style="18" customWidth="1"/>
    <col min="1290" max="1290" width="15.28515625" style="18" bestFit="1" customWidth="1"/>
    <col min="1291" max="1291" width="16.5703125" style="18" customWidth="1"/>
    <col min="1292" max="1292" width="11.85546875" style="18" customWidth="1"/>
    <col min="1293" max="1293" width="10.42578125" style="18" bestFit="1" customWidth="1"/>
    <col min="1294" max="1294" width="5.7109375" style="18" customWidth="1"/>
    <col min="1295" max="1531" width="15.42578125" style="18"/>
    <col min="1532" max="1532" width="10.7109375" style="18" customWidth="1"/>
    <col min="1533" max="1533" width="32.5703125" style="18" customWidth="1"/>
    <col min="1534" max="1534" width="4.42578125" style="18" bestFit="1" customWidth="1"/>
    <col min="1535" max="1535" width="6.5703125" style="18" customWidth="1"/>
    <col min="1536" max="1536" width="9.7109375" style="18" customWidth="1"/>
    <col min="1537" max="1537" width="10.7109375" style="18" customWidth="1"/>
    <col min="1538" max="1538" width="7.7109375" style="18" customWidth="1"/>
    <col min="1539" max="1539" width="9.7109375" style="18" customWidth="1"/>
    <col min="1540" max="1540" width="10.7109375" style="18" customWidth="1"/>
    <col min="1541" max="1541" width="7.7109375" style="18" customWidth="1"/>
    <col min="1542" max="1542" width="9.7109375" style="18" customWidth="1"/>
    <col min="1543" max="1543" width="10.7109375" style="18" customWidth="1"/>
    <col min="1544" max="1544" width="7.7109375" style="18" customWidth="1"/>
    <col min="1545" max="1545" width="13" style="18" customWidth="1"/>
    <col min="1546" max="1546" width="15.28515625" style="18" bestFit="1" customWidth="1"/>
    <col min="1547" max="1547" width="16.5703125" style="18" customWidth="1"/>
    <col min="1548" max="1548" width="11.85546875" style="18" customWidth="1"/>
    <col min="1549" max="1549" width="10.42578125" style="18" bestFit="1" customWidth="1"/>
    <col min="1550" max="1550" width="5.7109375" style="18" customWidth="1"/>
    <col min="1551" max="1787" width="15.42578125" style="18"/>
    <col min="1788" max="1788" width="10.7109375" style="18" customWidth="1"/>
    <col min="1789" max="1789" width="32.5703125" style="18" customWidth="1"/>
    <col min="1790" max="1790" width="4.42578125" style="18" bestFit="1" customWidth="1"/>
    <col min="1791" max="1791" width="6.5703125" style="18" customWidth="1"/>
    <col min="1792" max="1792" width="9.7109375" style="18" customWidth="1"/>
    <col min="1793" max="1793" width="10.7109375" style="18" customWidth="1"/>
    <col min="1794" max="1794" width="7.7109375" style="18" customWidth="1"/>
    <col min="1795" max="1795" width="9.7109375" style="18" customWidth="1"/>
    <col min="1796" max="1796" width="10.7109375" style="18" customWidth="1"/>
    <col min="1797" max="1797" width="7.7109375" style="18" customWidth="1"/>
    <col min="1798" max="1798" width="9.7109375" style="18" customWidth="1"/>
    <col min="1799" max="1799" width="10.7109375" style="18" customWidth="1"/>
    <col min="1800" max="1800" width="7.7109375" style="18" customWidth="1"/>
    <col min="1801" max="1801" width="13" style="18" customWidth="1"/>
    <col min="1802" max="1802" width="15.28515625" style="18" bestFit="1" customWidth="1"/>
    <col min="1803" max="1803" width="16.5703125" style="18" customWidth="1"/>
    <col min="1804" max="1804" width="11.85546875" style="18" customWidth="1"/>
    <col min="1805" max="1805" width="10.42578125" style="18" bestFit="1" customWidth="1"/>
    <col min="1806" max="1806" width="5.7109375" style="18" customWidth="1"/>
    <col min="1807" max="2043" width="15.42578125" style="18"/>
    <col min="2044" max="2044" width="10.7109375" style="18" customWidth="1"/>
    <col min="2045" max="2045" width="32.5703125" style="18" customWidth="1"/>
    <col min="2046" max="2046" width="4.42578125" style="18" bestFit="1" customWidth="1"/>
    <col min="2047" max="2047" width="6.5703125" style="18" customWidth="1"/>
    <col min="2048" max="2048" width="9.7109375" style="18" customWidth="1"/>
    <col min="2049" max="2049" width="10.7109375" style="18" customWidth="1"/>
    <col min="2050" max="2050" width="7.7109375" style="18" customWidth="1"/>
    <col min="2051" max="2051" width="9.7109375" style="18" customWidth="1"/>
    <col min="2052" max="2052" width="10.7109375" style="18" customWidth="1"/>
    <col min="2053" max="2053" width="7.7109375" style="18" customWidth="1"/>
    <col min="2054" max="2054" width="9.7109375" style="18" customWidth="1"/>
    <col min="2055" max="2055" width="10.7109375" style="18" customWidth="1"/>
    <col min="2056" max="2056" width="7.7109375" style="18" customWidth="1"/>
    <col min="2057" max="2057" width="13" style="18" customWidth="1"/>
    <col min="2058" max="2058" width="15.28515625" style="18" bestFit="1" customWidth="1"/>
    <col min="2059" max="2059" width="16.5703125" style="18" customWidth="1"/>
    <col min="2060" max="2060" width="11.85546875" style="18" customWidth="1"/>
    <col min="2061" max="2061" width="10.42578125" style="18" bestFit="1" customWidth="1"/>
    <col min="2062" max="2062" width="5.7109375" style="18" customWidth="1"/>
    <col min="2063" max="2299" width="15.42578125" style="18"/>
    <col min="2300" max="2300" width="10.7109375" style="18" customWidth="1"/>
    <col min="2301" max="2301" width="32.5703125" style="18" customWidth="1"/>
    <col min="2302" max="2302" width="4.42578125" style="18" bestFit="1" customWidth="1"/>
    <col min="2303" max="2303" width="6.5703125" style="18" customWidth="1"/>
    <col min="2304" max="2304" width="9.7109375" style="18" customWidth="1"/>
    <col min="2305" max="2305" width="10.7109375" style="18" customWidth="1"/>
    <col min="2306" max="2306" width="7.7109375" style="18" customWidth="1"/>
    <col min="2307" max="2307" width="9.7109375" style="18" customWidth="1"/>
    <col min="2308" max="2308" width="10.7109375" style="18" customWidth="1"/>
    <col min="2309" max="2309" width="7.7109375" style="18" customWidth="1"/>
    <col min="2310" max="2310" width="9.7109375" style="18" customWidth="1"/>
    <col min="2311" max="2311" width="10.7109375" style="18" customWidth="1"/>
    <col min="2312" max="2312" width="7.7109375" style="18" customWidth="1"/>
    <col min="2313" max="2313" width="13" style="18" customWidth="1"/>
    <col min="2314" max="2314" width="15.28515625" style="18" bestFit="1" customWidth="1"/>
    <col min="2315" max="2315" width="16.5703125" style="18" customWidth="1"/>
    <col min="2316" max="2316" width="11.85546875" style="18" customWidth="1"/>
    <col min="2317" max="2317" width="10.42578125" style="18" bestFit="1" customWidth="1"/>
    <col min="2318" max="2318" width="5.7109375" style="18" customWidth="1"/>
    <col min="2319" max="2555" width="15.42578125" style="18"/>
    <col min="2556" max="2556" width="10.7109375" style="18" customWidth="1"/>
    <col min="2557" max="2557" width="32.5703125" style="18" customWidth="1"/>
    <col min="2558" max="2558" width="4.42578125" style="18" bestFit="1" customWidth="1"/>
    <col min="2559" max="2559" width="6.5703125" style="18" customWidth="1"/>
    <col min="2560" max="2560" width="9.7109375" style="18" customWidth="1"/>
    <col min="2561" max="2561" width="10.7109375" style="18" customWidth="1"/>
    <col min="2562" max="2562" width="7.7109375" style="18" customWidth="1"/>
    <col min="2563" max="2563" width="9.7109375" style="18" customWidth="1"/>
    <col min="2564" max="2564" width="10.7109375" style="18" customWidth="1"/>
    <col min="2565" max="2565" width="7.7109375" style="18" customWidth="1"/>
    <col min="2566" max="2566" width="9.7109375" style="18" customWidth="1"/>
    <col min="2567" max="2567" width="10.7109375" style="18" customWidth="1"/>
    <col min="2568" max="2568" width="7.7109375" style="18" customWidth="1"/>
    <col min="2569" max="2569" width="13" style="18" customWidth="1"/>
    <col min="2570" max="2570" width="15.28515625" style="18" bestFit="1" customWidth="1"/>
    <col min="2571" max="2571" width="16.5703125" style="18" customWidth="1"/>
    <col min="2572" max="2572" width="11.85546875" style="18" customWidth="1"/>
    <col min="2573" max="2573" width="10.42578125" style="18" bestFit="1" customWidth="1"/>
    <col min="2574" max="2574" width="5.7109375" style="18" customWidth="1"/>
    <col min="2575" max="2811" width="15.42578125" style="18"/>
    <col min="2812" max="2812" width="10.7109375" style="18" customWidth="1"/>
    <col min="2813" max="2813" width="32.5703125" style="18" customWidth="1"/>
    <col min="2814" max="2814" width="4.42578125" style="18" bestFit="1" customWidth="1"/>
    <col min="2815" max="2815" width="6.5703125" style="18" customWidth="1"/>
    <col min="2816" max="2816" width="9.7109375" style="18" customWidth="1"/>
    <col min="2817" max="2817" width="10.7109375" style="18" customWidth="1"/>
    <col min="2818" max="2818" width="7.7109375" style="18" customWidth="1"/>
    <col min="2819" max="2819" width="9.7109375" style="18" customWidth="1"/>
    <col min="2820" max="2820" width="10.7109375" style="18" customWidth="1"/>
    <col min="2821" max="2821" width="7.7109375" style="18" customWidth="1"/>
    <col min="2822" max="2822" width="9.7109375" style="18" customWidth="1"/>
    <col min="2823" max="2823" width="10.7109375" style="18" customWidth="1"/>
    <col min="2824" max="2824" width="7.7109375" style="18" customWidth="1"/>
    <col min="2825" max="2825" width="13" style="18" customWidth="1"/>
    <col min="2826" max="2826" width="15.28515625" style="18" bestFit="1" customWidth="1"/>
    <col min="2827" max="2827" width="16.5703125" style="18" customWidth="1"/>
    <col min="2828" max="2828" width="11.85546875" style="18" customWidth="1"/>
    <col min="2829" max="2829" width="10.42578125" style="18" bestFit="1" customWidth="1"/>
    <col min="2830" max="2830" width="5.7109375" style="18" customWidth="1"/>
    <col min="2831" max="3067" width="15.42578125" style="18"/>
    <col min="3068" max="3068" width="10.7109375" style="18" customWidth="1"/>
    <col min="3069" max="3069" width="32.5703125" style="18" customWidth="1"/>
    <col min="3070" max="3070" width="4.42578125" style="18" bestFit="1" customWidth="1"/>
    <col min="3071" max="3071" width="6.5703125" style="18" customWidth="1"/>
    <col min="3072" max="3072" width="9.7109375" style="18" customWidth="1"/>
    <col min="3073" max="3073" width="10.7109375" style="18" customWidth="1"/>
    <col min="3074" max="3074" width="7.7109375" style="18" customWidth="1"/>
    <col min="3075" max="3075" width="9.7109375" style="18" customWidth="1"/>
    <col min="3076" max="3076" width="10.7109375" style="18" customWidth="1"/>
    <col min="3077" max="3077" width="7.7109375" style="18" customWidth="1"/>
    <col min="3078" max="3078" width="9.7109375" style="18" customWidth="1"/>
    <col min="3079" max="3079" width="10.7109375" style="18" customWidth="1"/>
    <col min="3080" max="3080" width="7.7109375" style="18" customWidth="1"/>
    <col min="3081" max="3081" width="13" style="18" customWidth="1"/>
    <col min="3082" max="3082" width="15.28515625" style="18" bestFit="1" customWidth="1"/>
    <col min="3083" max="3083" width="16.5703125" style="18" customWidth="1"/>
    <col min="3084" max="3084" width="11.85546875" style="18" customWidth="1"/>
    <col min="3085" max="3085" width="10.42578125" style="18" bestFit="1" customWidth="1"/>
    <col min="3086" max="3086" width="5.7109375" style="18" customWidth="1"/>
    <col min="3087" max="3323" width="15.42578125" style="18"/>
    <col min="3324" max="3324" width="10.7109375" style="18" customWidth="1"/>
    <col min="3325" max="3325" width="32.5703125" style="18" customWidth="1"/>
    <col min="3326" max="3326" width="4.42578125" style="18" bestFit="1" customWidth="1"/>
    <col min="3327" max="3327" width="6.5703125" style="18" customWidth="1"/>
    <col min="3328" max="3328" width="9.7109375" style="18" customWidth="1"/>
    <col min="3329" max="3329" width="10.7109375" style="18" customWidth="1"/>
    <col min="3330" max="3330" width="7.7109375" style="18" customWidth="1"/>
    <col min="3331" max="3331" width="9.7109375" style="18" customWidth="1"/>
    <col min="3332" max="3332" width="10.7109375" style="18" customWidth="1"/>
    <col min="3333" max="3333" width="7.7109375" style="18" customWidth="1"/>
    <col min="3334" max="3334" width="9.7109375" style="18" customWidth="1"/>
    <col min="3335" max="3335" width="10.7109375" style="18" customWidth="1"/>
    <col min="3336" max="3336" width="7.7109375" style="18" customWidth="1"/>
    <col min="3337" max="3337" width="13" style="18" customWidth="1"/>
    <col min="3338" max="3338" width="15.28515625" style="18" bestFit="1" customWidth="1"/>
    <col min="3339" max="3339" width="16.5703125" style="18" customWidth="1"/>
    <col min="3340" max="3340" width="11.85546875" style="18" customWidth="1"/>
    <col min="3341" max="3341" width="10.42578125" style="18" bestFit="1" customWidth="1"/>
    <col min="3342" max="3342" width="5.7109375" style="18" customWidth="1"/>
    <col min="3343" max="3579" width="15.42578125" style="18"/>
    <col min="3580" max="3580" width="10.7109375" style="18" customWidth="1"/>
    <col min="3581" max="3581" width="32.5703125" style="18" customWidth="1"/>
    <col min="3582" max="3582" width="4.42578125" style="18" bestFit="1" customWidth="1"/>
    <col min="3583" max="3583" width="6.5703125" style="18" customWidth="1"/>
    <col min="3584" max="3584" width="9.7109375" style="18" customWidth="1"/>
    <col min="3585" max="3585" width="10.7109375" style="18" customWidth="1"/>
    <col min="3586" max="3586" width="7.7109375" style="18" customWidth="1"/>
    <col min="3587" max="3587" width="9.7109375" style="18" customWidth="1"/>
    <col min="3588" max="3588" width="10.7109375" style="18" customWidth="1"/>
    <col min="3589" max="3589" width="7.7109375" style="18" customWidth="1"/>
    <col min="3590" max="3590" width="9.7109375" style="18" customWidth="1"/>
    <col min="3591" max="3591" width="10.7109375" style="18" customWidth="1"/>
    <col min="3592" max="3592" width="7.7109375" style="18" customWidth="1"/>
    <col min="3593" max="3593" width="13" style="18" customWidth="1"/>
    <col min="3594" max="3594" width="15.28515625" style="18" bestFit="1" customWidth="1"/>
    <col min="3595" max="3595" width="16.5703125" style="18" customWidth="1"/>
    <col min="3596" max="3596" width="11.85546875" style="18" customWidth="1"/>
    <col min="3597" max="3597" width="10.42578125" style="18" bestFit="1" customWidth="1"/>
    <col min="3598" max="3598" width="5.7109375" style="18" customWidth="1"/>
    <col min="3599" max="3835" width="15.42578125" style="18"/>
    <col min="3836" max="3836" width="10.7109375" style="18" customWidth="1"/>
    <col min="3837" max="3837" width="32.5703125" style="18" customWidth="1"/>
    <col min="3838" max="3838" width="4.42578125" style="18" bestFit="1" customWidth="1"/>
    <col min="3839" max="3839" width="6.5703125" style="18" customWidth="1"/>
    <col min="3840" max="3840" width="9.7109375" style="18" customWidth="1"/>
    <col min="3841" max="3841" width="10.7109375" style="18" customWidth="1"/>
    <col min="3842" max="3842" width="7.7109375" style="18" customWidth="1"/>
    <col min="3843" max="3843" width="9.7109375" style="18" customWidth="1"/>
    <col min="3844" max="3844" width="10.7109375" style="18" customWidth="1"/>
    <col min="3845" max="3845" width="7.7109375" style="18" customWidth="1"/>
    <col min="3846" max="3846" width="9.7109375" style="18" customWidth="1"/>
    <col min="3847" max="3847" width="10.7109375" style="18" customWidth="1"/>
    <col min="3848" max="3848" width="7.7109375" style="18" customWidth="1"/>
    <col min="3849" max="3849" width="13" style="18" customWidth="1"/>
    <col min="3850" max="3850" width="15.28515625" style="18" bestFit="1" customWidth="1"/>
    <col min="3851" max="3851" width="16.5703125" style="18" customWidth="1"/>
    <col min="3852" max="3852" width="11.85546875" style="18" customWidth="1"/>
    <col min="3853" max="3853" width="10.42578125" style="18" bestFit="1" customWidth="1"/>
    <col min="3854" max="3854" width="5.7109375" style="18" customWidth="1"/>
    <col min="3855" max="4091" width="15.42578125" style="18"/>
    <col min="4092" max="4092" width="10.7109375" style="18" customWidth="1"/>
    <col min="4093" max="4093" width="32.5703125" style="18" customWidth="1"/>
    <col min="4094" max="4094" width="4.42578125" style="18" bestFit="1" customWidth="1"/>
    <col min="4095" max="4095" width="6.5703125" style="18" customWidth="1"/>
    <col min="4096" max="4096" width="9.7109375" style="18" customWidth="1"/>
    <col min="4097" max="4097" width="10.7109375" style="18" customWidth="1"/>
    <col min="4098" max="4098" width="7.7109375" style="18" customWidth="1"/>
    <col min="4099" max="4099" width="9.7109375" style="18" customWidth="1"/>
    <col min="4100" max="4100" width="10.7109375" style="18" customWidth="1"/>
    <col min="4101" max="4101" width="7.7109375" style="18" customWidth="1"/>
    <col min="4102" max="4102" width="9.7109375" style="18" customWidth="1"/>
    <col min="4103" max="4103" width="10.7109375" style="18" customWidth="1"/>
    <col min="4104" max="4104" width="7.7109375" style="18" customWidth="1"/>
    <col min="4105" max="4105" width="13" style="18" customWidth="1"/>
    <col min="4106" max="4106" width="15.28515625" style="18" bestFit="1" customWidth="1"/>
    <col min="4107" max="4107" width="16.5703125" style="18" customWidth="1"/>
    <col min="4108" max="4108" width="11.85546875" style="18" customWidth="1"/>
    <col min="4109" max="4109" width="10.42578125" style="18" bestFit="1" customWidth="1"/>
    <col min="4110" max="4110" width="5.7109375" style="18" customWidth="1"/>
    <col min="4111" max="4347" width="15.42578125" style="18"/>
    <col min="4348" max="4348" width="10.7109375" style="18" customWidth="1"/>
    <col min="4349" max="4349" width="32.5703125" style="18" customWidth="1"/>
    <col min="4350" max="4350" width="4.42578125" style="18" bestFit="1" customWidth="1"/>
    <col min="4351" max="4351" width="6.5703125" style="18" customWidth="1"/>
    <col min="4352" max="4352" width="9.7109375" style="18" customWidth="1"/>
    <col min="4353" max="4353" width="10.7109375" style="18" customWidth="1"/>
    <col min="4354" max="4354" width="7.7109375" style="18" customWidth="1"/>
    <col min="4355" max="4355" width="9.7109375" style="18" customWidth="1"/>
    <col min="4356" max="4356" width="10.7109375" style="18" customWidth="1"/>
    <col min="4357" max="4357" width="7.7109375" style="18" customWidth="1"/>
    <col min="4358" max="4358" width="9.7109375" style="18" customWidth="1"/>
    <col min="4359" max="4359" width="10.7109375" style="18" customWidth="1"/>
    <col min="4360" max="4360" width="7.7109375" style="18" customWidth="1"/>
    <col min="4361" max="4361" width="13" style="18" customWidth="1"/>
    <col min="4362" max="4362" width="15.28515625" style="18" bestFit="1" customWidth="1"/>
    <col min="4363" max="4363" width="16.5703125" style="18" customWidth="1"/>
    <col min="4364" max="4364" width="11.85546875" style="18" customWidth="1"/>
    <col min="4365" max="4365" width="10.42578125" style="18" bestFit="1" customWidth="1"/>
    <col min="4366" max="4366" width="5.7109375" style="18" customWidth="1"/>
    <col min="4367" max="4603" width="15.42578125" style="18"/>
    <col min="4604" max="4604" width="10.7109375" style="18" customWidth="1"/>
    <col min="4605" max="4605" width="32.5703125" style="18" customWidth="1"/>
    <col min="4606" max="4606" width="4.42578125" style="18" bestFit="1" customWidth="1"/>
    <col min="4607" max="4607" width="6.5703125" style="18" customWidth="1"/>
    <col min="4608" max="4608" width="9.7109375" style="18" customWidth="1"/>
    <col min="4609" max="4609" width="10.7109375" style="18" customWidth="1"/>
    <col min="4610" max="4610" width="7.7109375" style="18" customWidth="1"/>
    <col min="4611" max="4611" width="9.7109375" style="18" customWidth="1"/>
    <col min="4612" max="4612" width="10.7109375" style="18" customWidth="1"/>
    <col min="4613" max="4613" width="7.7109375" style="18" customWidth="1"/>
    <col min="4614" max="4614" width="9.7109375" style="18" customWidth="1"/>
    <col min="4615" max="4615" width="10.7109375" style="18" customWidth="1"/>
    <col min="4616" max="4616" width="7.7109375" style="18" customWidth="1"/>
    <col min="4617" max="4617" width="13" style="18" customWidth="1"/>
    <col min="4618" max="4618" width="15.28515625" style="18" bestFit="1" customWidth="1"/>
    <col min="4619" max="4619" width="16.5703125" style="18" customWidth="1"/>
    <col min="4620" max="4620" width="11.85546875" style="18" customWidth="1"/>
    <col min="4621" max="4621" width="10.42578125" style="18" bestFit="1" customWidth="1"/>
    <col min="4622" max="4622" width="5.7109375" style="18" customWidth="1"/>
    <col min="4623" max="4859" width="15.42578125" style="18"/>
    <col min="4860" max="4860" width="10.7109375" style="18" customWidth="1"/>
    <col min="4861" max="4861" width="32.5703125" style="18" customWidth="1"/>
    <col min="4862" max="4862" width="4.42578125" style="18" bestFit="1" customWidth="1"/>
    <col min="4863" max="4863" width="6.5703125" style="18" customWidth="1"/>
    <col min="4864" max="4864" width="9.7109375" style="18" customWidth="1"/>
    <col min="4865" max="4865" width="10.7109375" style="18" customWidth="1"/>
    <col min="4866" max="4866" width="7.7109375" style="18" customWidth="1"/>
    <col min="4867" max="4867" width="9.7109375" style="18" customWidth="1"/>
    <col min="4868" max="4868" width="10.7109375" style="18" customWidth="1"/>
    <col min="4869" max="4869" width="7.7109375" style="18" customWidth="1"/>
    <col min="4870" max="4870" width="9.7109375" style="18" customWidth="1"/>
    <col min="4871" max="4871" width="10.7109375" style="18" customWidth="1"/>
    <col min="4872" max="4872" width="7.7109375" style="18" customWidth="1"/>
    <col min="4873" max="4873" width="13" style="18" customWidth="1"/>
    <col min="4874" max="4874" width="15.28515625" style="18" bestFit="1" customWidth="1"/>
    <col min="4875" max="4875" width="16.5703125" style="18" customWidth="1"/>
    <col min="4876" max="4876" width="11.85546875" style="18" customWidth="1"/>
    <col min="4877" max="4877" width="10.42578125" style="18" bestFit="1" customWidth="1"/>
    <col min="4878" max="4878" width="5.7109375" style="18" customWidth="1"/>
    <col min="4879" max="5115" width="15.42578125" style="18"/>
    <col min="5116" max="5116" width="10.7109375" style="18" customWidth="1"/>
    <col min="5117" max="5117" width="32.5703125" style="18" customWidth="1"/>
    <col min="5118" max="5118" width="4.42578125" style="18" bestFit="1" customWidth="1"/>
    <col min="5119" max="5119" width="6.5703125" style="18" customWidth="1"/>
    <col min="5120" max="5120" width="9.7109375" style="18" customWidth="1"/>
    <col min="5121" max="5121" width="10.7109375" style="18" customWidth="1"/>
    <col min="5122" max="5122" width="7.7109375" style="18" customWidth="1"/>
    <col min="5123" max="5123" width="9.7109375" style="18" customWidth="1"/>
    <col min="5124" max="5124" width="10.7109375" style="18" customWidth="1"/>
    <col min="5125" max="5125" width="7.7109375" style="18" customWidth="1"/>
    <col min="5126" max="5126" width="9.7109375" style="18" customWidth="1"/>
    <col min="5127" max="5127" width="10.7109375" style="18" customWidth="1"/>
    <col min="5128" max="5128" width="7.7109375" style="18" customWidth="1"/>
    <col min="5129" max="5129" width="13" style="18" customWidth="1"/>
    <col min="5130" max="5130" width="15.28515625" style="18" bestFit="1" customWidth="1"/>
    <col min="5131" max="5131" width="16.5703125" style="18" customWidth="1"/>
    <col min="5132" max="5132" width="11.85546875" style="18" customWidth="1"/>
    <col min="5133" max="5133" width="10.42578125" style="18" bestFit="1" customWidth="1"/>
    <col min="5134" max="5134" width="5.7109375" style="18" customWidth="1"/>
    <col min="5135" max="5371" width="15.42578125" style="18"/>
    <col min="5372" max="5372" width="10.7109375" style="18" customWidth="1"/>
    <col min="5373" max="5373" width="32.5703125" style="18" customWidth="1"/>
    <col min="5374" max="5374" width="4.42578125" style="18" bestFit="1" customWidth="1"/>
    <col min="5375" max="5375" width="6.5703125" style="18" customWidth="1"/>
    <col min="5376" max="5376" width="9.7109375" style="18" customWidth="1"/>
    <col min="5377" max="5377" width="10.7109375" style="18" customWidth="1"/>
    <col min="5378" max="5378" width="7.7109375" style="18" customWidth="1"/>
    <col min="5379" max="5379" width="9.7109375" style="18" customWidth="1"/>
    <col min="5380" max="5380" width="10.7109375" style="18" customWidth="1"/>
    <col min="5381" max="5381" width="7.7109375" style="18" customWidth="1"/>
    <col min="5382" max="5382" width="9.7109375" style="18" customWidth="1"/>
    <col min="5383" max="5383" width="10.7109375" style="18" customWidth="1"/>
    <col min="5384" max="5384" width="7.7109375" style="18" customWidth="1"/>
    <col min="5385" max="5385" width="13" style="18" customWidth="1"/>
    <col min="5386" max="5386" width="15.28515625" style="18" bestFit="1" customWidth="1"/>
    <col min="5387" max="5387" width="16.5703125" style="18" customWidth="1"/>
    <col min="5388" max="5388" width="11.85546875" style="18" customWidth="1"/>
    <col min="5389" max="5389" width="10.42578125" style="18" bestFit="1" customWidth="1"/>
    <col min="5390" max="5390" width="5.7109375" style="18" customWidth="1"/>
    <col min="5391" max="5627" width="15.42578125" style="18"/>
    <col min="5628" max="5628" width="10.7109375" style="18" customWidth="1"/>
    <col min="5629" max="5629" width="32.5703125" style="18" customWidth="1"/>
    <col min="5630" max="5630" width="4.42578125" style="18" bestFit="1" customWidth="1"/>
    <col min="5631" max="5631" width="6.5703125" style="18" customWidth="1"/>
    <col min="5632" max="5632" width="9.7109375" style="18" customWidth="1"/>
    <col min="5633" max="5633" width="10.7109375" style="18" customWidth="1"/>
    <col min="5634" max="5634" width="7.7109375" style="18" customWidth="1"/>
    <col min="5635" max="5635" width="9.7109375" style="18" customWidth="1"/>
    <col min="5636" max="5636" width="10.7109375" style="18" customWidth="1"/>
    <col min="5637" max="5637" width="7.7109375" style="18" customWidth="1"/>
    <col min="5638" max="5638" width="9.7109375" style="18" customWidth="1"/>
    <col min="5639" max="5639" width="10.7109375" style="18" customWidth="1"/>
    <col min="5640" max="5640" width="7.7109375" style="18" customWidth="1"/>
    <col min="5641" max="5641" width="13" style="18" customWidth="1"/>
    <col min="5642" max="5642" width="15.28515625" style="18" bestFit="1" customWidth="1"/>
    <col min="5643" max="5643" width="16.5703125" style="18" customWidth="1"/>
    <col min="5644" max="5644" width="11.85546875" style="18" customWidth="1"/>
    <col min="5645" max="5645" width="10.42578125" style="18" bestFit="1" customWidth="1"/>
    <col min="5646" max="5646" width="5.7109375" style="18" customWidth="1"/>
    <col min="5647" max="5883" width="15.42578125" style="18"/>
    <col min="5884" max="5884" width="10.7109375" style="18" customWidth="1"/>
    <col min="5885" max="5885" width="32.5703125" style="18" customWidth="1"/>
    <col min="5886" max="5886" width="4.42578125" style="18" bestFit="1" customWidth="1"/>
    <col min="5887" max="5887" width="6.5703125" style="18" customWidth="1"/>
    <col min="5888" max="5888" width="9.7109375" style="18" customWidth="1"/>
    <col min="5889" max="5889" width="10.7109375" style="18" customWidth="1"/>
    <col min="5890" max="5890" width="7.7109375" style="18" customWidth="1"/>
    <col min="5891" max="5891" width="9.7109375" style="18" customWidth="1"/>
    <col min="5892" max="5892" width="10.7109375" style="18" customWidth="1"/>
    <col min="5893" max="5893" width="7.7109375" style="18" customWidth="1"/>
    <col min="5894" max="5894" width="9.7109375" style="18" customWidth="1"/>
    <col min="5895" max="5895" width="10.7109375" style="18" customWidth="1"/>
    <col min="5896" max="5896" width="7.7109375" style="18" customWidth="1"/>
    <col min="5897" max="5897" width="13" style="18" customWidth="1"/>
    <col min="5898" max="5898" width="15.28515625" style="18" bestFit="1" customWidth="1"/>
    <col min="5899" max="5899" width="16.5703125" style="18" customWidth="1"/>
    <col min="5900" max="5900" width="11.85546875" style="18" customWidth="1"/>
    <col min="5901" max="5901" width="10.42578125" style="18" bestFit="1" customWidth="1"/>
    <col min="5902" max="5902" width="5.7109375" style="18" customWidth="1"/>
    <col min="5903" max="6139" width="15.42578125" style="18"/>
    <col min="6140" max="6140" width="10.7109375" style="18" customWidth="1"/>
    <col min="6141" max="6141" width="32.5703125" style="18" customWidth="1"/>
    <col min="6142" max="6142" width="4.42578125" style="18" bestFit="1" customWidth="1"/>
    <col min="6143" max="6143" width="6.5703125" style="18" customWidth="1"/>
    <col min="6144" max="6144" width="9.7109375" style="18" customWidth="1"/>
    <col min="6145" max="6145" width="10.7109375" style="18" customWidth="1"/>
    <col min="6146" max="6146" width="7.7109375" style="18" customWidth="1"/>
    <col min="6147" max="6147" width="9.7109375" style="18" customWidth="1"/>
    <col min="6148" max="6148" width="10.7109375" style="18" customWidth="1"/>
    <col min="6149" max="6149" width="7.7109375" style="18" customWidth="1"/>
    <col min="6150" max="6150" width="9.7109375" style="18" customWidth="1"/>
    <col min="6151" max="6151" width="10.7109375" style="18" customWidth="1"/>
    <col min="6152" max="6152" width="7.7109375" style="18" customWidth="1"/>
    <col min="6153" max="6153" width="13" style="18" customWidth="1"/>
    <col min="6154" max="6154" width="15.28515625" style="18" bestFit="1" customWidth="1"/>
    <col min="6155" max="6155" width="16.5703125" style="18" customWidth="1"/>
    <col min="6156" max="6156" width="11.85546875" style="18" customWidth="1"/>
    <col min="6157" max="6157" width="10.42578125" style="18" bestFit="1" customWidth="1"/>
    <col min="6158" max="6158" width="5.7109375" style="18" customWidth="1"/>
    <col min="6159" max="6395" width="15.42578125" style="18"/>
    <col min="6396" max="6396" width="10.7109375" style="18" customWidth="1"/>
    <col min="6397" max="6397" width="32.5703125" style="18" customWidth="1"/>
    <col min="6398" max="6398" width="4.42578125" style="18" bestFit="1" customWidth="1"/>
    <col min="6399" max="6399" width="6.5703125" style="18" customWidth="1"/>
    <col min="6400" max="6400" width="9.7109375" style="18" customWidth="1"/>
    <col min="6401" max="6401" width="10.7109375" style="18" customWidth="1"/>
    <col min="6402" max="6402" width="7.7109375" style="18" customWidth="1"/>
    <col min="6403" max="6403" width="9.7109375" style="18" customWidth="1"/>
    <col min="6404" max="6404" width="10.7109375" style="18" customWidth="1"/>
    <col min="6405" max="6405" width="7.7109375" style="18" customWidth="1"/>
    <col min="6406" max="6406" width="9.7109375" style="18" customWidth="1"/>
    <col min="6407" max="6407" width="10.7109375" style="18" customWidth="1"/>
    <col min="6408" max="6408" width="7.7109375" style="18" customWidth="1"/>
    <col min="6409" max="6409" width="13" style="18" customWidth="1"/>
    <col min="6410" max="6410" width="15.28515625" style="18" bestFit="1" customWidth="1"/>
    <col min="6411" max="6411" width="16.5703125" style="18" customWidth="1"/>
    <col min="6412" max="6412" width="11.85546875" style="18" customWidth="1"/>
    <col min="6413" max="6413" width="10.42578125" style="18" bestFit="1" customWidth="1"/>
    <col min="6414" max="6414" width="5.7109375" style="18" customWidth="1"/>
    <col min="6415" max="6651" width="15.42578125" style="18"/>
    <col min="6652" max="6652" width="10.7109375" style="18" customWidth="1"/>
    <col min="6653" max="6653" width="32.5703125" style="18" customWidth="1"/>
    <col min="6654" max="6654" width="4.42578125" style="18" bestFit="1" customWidth="1"/>
    <col min="6655" max="6655" width="6.5703125" style="18" customWidth="1"/>
    <col min="6656" max="6656" width="9.7109375" style="18" customWidth="1"/>
    <col min="6657" max="6657" width="10.7109375" style="18" customWidth="1"/>
    <col min="6658" max="6658" width="7.7109375" style="18" customWidth="1"/>
    <col min="6659" max="6659" width="9.7109375" style="18" customWidth="1"/>
    <col min="6660" max="6660" width="10.7109375" style="18" customWidth="1"/>
    <col min="6661" max="6661" width="7.7109375" style="18" customWidth="1"/>
    <col min="6662" max="6662" width="9.7109375" style="18" customWidth="1"/>
    <col min="6663" max="6663" width="10.7109375" style="18" customWidth="1"/>
    <col min="6664" max="6664" width="7.7109375" style="18" customWidth="1"/>
    <col min="6665" max="6665" width="13" style="18" customWidth="1"/>
    <col min="6666" max="6666" width="15.28515625" style="18" bestFit="1" customWidth="1"/>
    <col min="6667" max="6667" width="16.5703125" style="18" customWidth="1"/>
    <col min="6668" max="6668" width="11.85546875" style="18" customWidth="1"/>
    <col min="6669" max="6669" width="10.42578125" style="18" bestFit="1" customWidth="1"/>
    <col min="6670" max="6670" width="5.7109375" style="18" customWidth="1"/>
    <col min="6671" max="6907" width="15.42578125" style="18"/>
    <col min="6908" max="6908" width="10.7109375" style="18" customWidth="1"/>
    <col min="6909" max="6909" width="32.5703125" style="18" customWidth="1"/>
    <col min="6910" max="6910" width="4.42578125" style="18" bestFit="1" customWidth="1"/>
    <col min="6911" max="6911" width="6.5703125" style="18" customWidth="1"/>
    <col min="6912" max="6912" width="9.7109375" style="18" customWidth="1"/>
    <col min="6913" max="6913" width="10.7109375" style="18" customWidth="1"/>
    <col min="6914" max="6914" width="7.7109375" style="18" customWidth="1"/>
    <col min="6915" max="6915" width="9.7109375" style="18" customWidth="1"/>
    <col min="6916" max="6916" width="10.7109375" style="18" customWidth="1"/>
    <col min="6917" max="6917" width="7.7109375" style="18" customWidth="1"/>
    <col min="6918" max="6918" width="9.7109375" style="18" customWidth="1"/>
    <col min="6919" max="6919" width="10.7109375" style="18" customWidth="1"/>
    <col min="6920" max="6920" width="7.7109375" style="18" customWidth="1"/>
    <col min="6921" max="6921" width="13" style="18" customWidth="1"/>
    <col min="6922" max="6922" width="15.28515625" style="18" bestFit="1" customWidth="1"/>
    <col min="6923" max="6923" width="16.5703125" style="18" customWidth="1"/>
    <col min="6924" max="6924" width="11.85546875" style="18" customWidth="1"/>
    <col min="6925" max="6925" width="10.42578125" style="18" bestFit="1" customWidth="1"/>
    <col min="6926" max="6926" width="5.7109375" style="18" customWidth="1"/>
    <col min="6927" max="7163" width="15.42578125" style="18"/>
    <col min="7164" max="7164" width="10.7109375" style="18" customWidth="1"/>
    <col min="7165" max="7165" width="32.5703125" style="18" customWidth="1"/>
    <col min="7166" max="7166" width="4.42578125" style="18" bestFit="1" customWidth="1"/>
    <col min="7167" max="7167" width="6.5703125" style="18" customWidth="1"/>
    <col min="7168" max="7168" width="9.7109375" style="18" customWidth="1"/>
    <col min="7169" max="7169" width="10.7109375" style="18" customWidth="1"/>
    <col min="7170" max="7170" width="7.7109375" style="18" customWidth="1"/>
    <col min="7171" max="7171" width="9.7109375" style="18" customWidth="1"/>
    <col min="7172" max="7172" width="10.7109375" style="18" customWidth="1"/>
    <col min="7173" max="7173" width="7.7109375" style="18" customWidth="1"/>
    <col min="7174" max="7174" width="9.7109375" style="18" customWidth="1"/>
    <col min="7175" max="7175" width="10.7109375" style="18" customWidth="1"/>
    <col min="7176" max="7176" width="7.7109375" style="18" customWidth="1"/>
    <col min="7177" max="7177" width="13" style="18" customWidth="1"/>
    <col min="7178" max="7178" width="15.28515625" style="18" bestFit="1" customWidth="1"/>
    <col min="7179" max="7179" width="16.5703125" style="18" customWidth="1"/>
    <col min="7180" max="7180" width="11.85546875" style="18" customWidth="1"/>
    <col min="7181" max="7181" width="10.42578125" style="18" bestFit="1" customWidth="1"/>
    <col min="7182" max="7182" width="5.7109375" style="18" customWidth="1"/>
    <col min="7183" max="7419" width="15.42578125" style="18"/>
    <col min="7420" max="7420" width="10.7109375" style="18" customWidth="1"/>
    <col min="7421" max="7421" width="32.5703125" style="18" customWidth="1"/>
    <col min="7422" max="7422" width="4.42578125" style="18" bestFit="1" customWidth="1"/>
    <col min="7423" max="7423" width="6.5703125" style="18" customWidth="1"/>
    <col min="7424" max="7424" width="9.7109375" style="18" customWidth="1"/>
    <col min="7425" max="7425" width="10.7109375" style="18" customWidth="1"/>
    <col min="7426" max="7426" width="7.7109375" style="18" customWidth="1"/>
    <col min="7427" max="7427" width="9.7109375" style="18" customWidth="1"/>
    <col min="7428" max="7428" width="10.7109375" style="18" customWidth="1"/>
    <col min="7429" max="7429" width="7.7109375" style="18" customWidth="1"/>
    <col min="7430" max="7430" width="9.7109375" style="18" customWidth="1"/>
    <col min="7431" max="7431" width="10.7109375" style="18" customWidth="1"/>
    <col min="7432" max="7432" width="7.7109375" style="18" customWidth="1"/>
    <col min="7433" max="7433" width="13" style="18" customWidth="1"/>
    <col min="7434" max="7434" width="15.28515625" style="18" bestFit="1" customWidth="1"/>
    <col min="7435" max="7435" width="16.5703125" style="18" customWidth="1"/>
    <col min="7436" max="7436" width="11.85546875" style="18" customWidth="1"/>
    <col min="7437" max="7437" width="10.42578125" style="18" bestFit="1" customWidth="1"/>
    <col min="7438" max="7438" width="5.7109375" style="18" customWidth="1"/>
    <col min="7439" max="7675" width="15.42578125" style="18"/>
    <col min="7676" max="7676" width="10.7109375" style="18" customWidth="1"/>
    <col min="7677" max="7677" width="32.5703125" style="18" customWidth="1"/>
    <col min="7678" max="7678" width="4.42578125" style="18" bestFit="1" customWidth="1"/>
    <col min="7679" max="7679" width="6.5703125" style="18" customWidth="1"/>
    <col min="7680" max="7680" width="9.7109375" style="18" customWidth="1"/>
    <col min="7681" max="7681" width="10.7109375" style="18" customWidth="1"/>
    <col min="7682" max="7682" width="7.7109375" style="18" customWidth="1"/>
    <col min="7683" max="7683" width="9.7109375" style="18" customWidth="1"/>
    <col min="7684" max="7684" width="10.7109375" style="18" customWidth="1"/>
    <col min="7685" max="7685" width="7.7109375" style="18" customWidth="1"/>
    <col min="7686" max="7686" width="9.7109375" style="18" customWidth="1"/>
    <col min="7687" max="7687" width="10.7109375" style="18" customWidth="1"/>
    <col min="7688" max="7688" width="7.7109375" style="18" customWidth="1"/>
    <col min="7689" max="7689" width="13" style="18" customWidth="1"/>
    <col min="7690" max="7690" width="15.28515625" style="18" bestFit="1" customWidth="1"/>
    <col min="7691" max="7691" width="16.5703125" style="18" customWidth="1"/>
    <col min="7692" max="7692" width="11.85546875" style="18" customWidth="1"/>
    <col min="7693" max="7693" width="10.42578125" style="18" bestFit="1" customWidth="1"/>
    <col min="7694" max="7694" width="5.7109375" style="18" customWidth="1"/>
    <col min="7695" max="7931" width="15.42578125" style="18"/>
    <col min="7932" max="7932" width="10.7109375" style="18" customWidth="1"/>
    <col min="7933" max="7933" width="32.5703125" style="18" customWidth="1"/>
    <col min="7934" max="7934" width="4.42578125" style="18" bestFit="1" customWidth="1"/>
    <col min="7935" max="7935" width="6.5703125" style="18" customWidth="1"/>
    <col min="7936" max="7936" width="9.7109375" style="18" customWidth="1"/>
    <col min="7937" max="7937" width="10.7109375" style="18" customWidth="1"/>
    <col min="7938" max="7938" width="7.7109375" style="18" customWidth="1"/>
    <col min="7939" max="7939" width="9.7109375" style="18" customWidth="1"/>
    <col min="7940" max="7940" width="10.7109375" style="18" customWidth="1"/>
    <col min="7941" max="7941" width="7.7109375" style="18" customWidth="1"/>
    <col min="7942" max="7942" width="9.7109375" style="18" customWidth="1"/>
    <col min="7943" max="7943" width="10.7109375" style="18" customWidth="1"/>
    <col min="7944" max="7944" width="7.7109375" style="18" customWidth="1"/>
    <col min="7945" max="7945" width="13" style="18" customWidth="1"/>
    <col min="7946" max="7946" width="15.28515625" style="18" bestFit="1" customWidth="1"/>
    <col min="7947" max="7947" width="16.5703125" style="18" customWidth="1"/>
    <col min="7948" max="7948" width="11.85546875" style="18" customWidth="1"/>
    <col min="7949" max="7949" width="10.42578125" style="18" bestFit="1" customWidth="1"/>
    <col min="7950" max="7950" width="5.7109375" style="18" customWidth="1"/>
    <col min="7951" max="8187" width="15.42578125" style="18"/>
    <col min="8188" max="8188" width="10.7109375" style="18" customWidth="1"/>
    <col min="8189" max="8189" width="32.5703125" style="18" customWidth="1"/>
    <col min="8190" max="8190" width="4.42578125" style="18" bestFit="1" customWidth="1"/>
    <col min="8191" max="8191" width="6.5703125" style="18" customWidth="1"/>
    <col min="8192" max="8192" width="9.7109375" style="18" customWidth="1"/>
    <col min="8193" max="8193" width="10.7109375" style="18" customWidth="1"/>
    <col min="8194" max="8194" width="7.7109375" style="18" customWidth="1"/>
    <col min="8195" max="8195" width="9.7109375" style="18" customWidth="1"/>
    <col min="8196" max="8196" width="10.7109375" style="18" customWidth="1"/>
    <col min="8197" max="8197" width="7.7109375" style="18" customWidth="1"/>
    <col min="8198" max="8198" width="9.7109375" style="18" customWidth="1"/>
    <col min="8199" max="8199" width="10.7109375" style="18" customWidth="1"/>
    <col min="8200" max="8200" width="7.7109375" style="18" customWidth="1"/>
    <col min="8201" max="8201" width="13" style="18" customWidth="1"/>
    <col min="8202" max="8202" width="15.28515625" style="18" bestFit="1" customWidth="1"/>
    <col min="8203" max="8203" width="16.5703125" style="18" customWidth="1"/>
    <col min="8204" max="8204" width="11.85546875" style="18" customWidth="1"/>
    <col min="8205" max="8205" width="10.42578125" style="18" bestFit="1" customWidth="1"/>
    <col min="8206" max="8206" width="5.7109375" style="18" customWidth="1"/>
    <col min="8207" max="8443" width="15.42578125" style="18"/>
    <col min="8444" max="8444" width="10.7109375" style="18" customWidth="1"/>
    <col min="8445" max="8445" width="32.5703125" style="18" customWidth="1"/>
    <col min="8446" max="8446" width="4.42578125" style="18" bestFit="1" customWidth="1"/>
    <col min="8447" max="8447" width="6.5703125" style="18" customWidth="1"/>
    <col min="8448" max="8448" width="9.7109375" style="18" customWidth="1"/>
    <col min="8449" max="8449" width="10.7109375" style="18" customWidth="1"/>
    <col min="8450" max="8450" width="7.7109375" style="18" customWidth="1"/>
    <col min="8451" max="8451" width="9.7109375" style="18" customWidth="1"/>
    <col min="8452" max="8452" width="10.7109375" style="18" customWidth="1"/>
    <col min="8453" max="8453" width="7.7109375" style="18" customWidth="1"/>
    <col min="8454" max="8454" width="9.7109375" style="18" customWidth="1"/>
    <col min="8455" max="8455" width="10.7109375" style="18" customWidth="1"/>
    <col min="8456" max="8456" width="7.7109375" style="18" customWidth="1"/>
    <col min="8457" max="8457" width="13" style="18" customWidth="1"/>
    <col min="8458" max="8458" width="15.28515625" style="18" bestFit="1" customWidth="1"/>
    <col min="8459" max="8459" width="16.5703125" style="18" customWidth="1"/>
    <col min="8460" max="8460" width="11.85546875" style="18" customWidth="1"/>
    <col min="8461" max="8461" width="10.42578125" style="18" bestFit="1" customWidth="1"/>
    <col min="8462" max="8462" width="5.7109375" style="18" customWidth="1"/>
    <col min="8463" max="8699" width="15.42578125" style="18"/>
    <col min="8700" max="8700" width="10.7109375" style="18" customWidth="1"/>
    <col min="8701" max="8701" width="32.5703125" style="18" customWidth="1"/>
    <col min="8702" max="8702" width="4.42578125" style="18" bestFit="1" customWidth="1"/>
    <col min="8703" max="8703" width="6.5703125" style="18" customWidth="1"/>
    <col min="8704" max="8704" width="9.7109375" style="18" customWidth="1"/>
    <col min="8705" max="8705" width="10.7109375" style="18" customWidth="1"/>
    <col min="8706" max="8706" width="7.7109375" style="18" customWidth="1"/>
    <col min="8707" max="8707" width="9.7109375" style="18" customWidth="1"/>
    <col min="8708" max="8708" width="10.7109375" style="18" customWidth="1"/>
    <col min="8709" max="8709" width="7.7109375" style="18" customWidth="1"/>
    <col min="8710" max="8710" width="9.7109375" style="18" customWidth="1"/>
    <col min="8711" max="8711" width="10.7109375" style="18" customWidth="1"/>
    <col min="8712" max="8712" width="7.7109375" style="18" customWidth="1"/>
    <col min="8713" max="8713" width="13" style="18" customWidth="1"/>
    <col min="8714" max="8714" width="15.28515625" style="18" bestFit="1" customWidth="1"/>
    <col min="8715" max="8715" width="16.5703125" style="18" customWidth="1"/>
    <col min="8716" max="8716" width="11.85546875" style="18" customWidth="1"/>
    <col min="8717" max="8717" width="10.42578125" style="18" bestFit="1" customWidth="1"/>
    <col min="8718" max="8718" width="5.7109375" style="18" customWidth="1"/>
    <col min="8719" max="8955" width="15.42578125" style="18"/>
    <col min="8956" max="8956" width="10.7109375" style="18" customWidth="1"/>
    <col min="8957" max="8957" width="32.5703125" style="18" customWidth="1"/>
    <col min="8958" max="8958" width="4.42578125" style="18" bestFit="1" customWidth="1"/>
    <col min="8959" max="8959" width="6.5703125" style="18" customWidth="1"/>
    <col min="8960" max="8960" width="9.7109375" style="18" customWidth="1"/>
    <col min="8961" max="8961" width="10.7109375" style="18" customWidth="1"/>
    <col min="8962" max="8962" width="7.7109375" style="18" customWidth="1"/>
    <col min="8963" max="8963" width="9.7109375" style="18" customWidth="1"/>
    <col min="8964" max="8964" width="10.7109375" style="18" customWidth="1"/>
    <col min="8965" max="8965" width="7.7109375" style="18" customWidth="1"/>
    <col min="8966" max="8966" width="9.7109375" style="18" customWidth="1"/>
    <col min="8967" max="8967" width="10.7109375" style="18" customWidth="1"/>
    <col min="8968" max="8968" width="7.7109375" style="18" customWidth="1"/>
    <col min="8969" max="8969" width="13" style="18" customWidth="1"/>
    <col min="8970" max="8970" width="15.28515625" style="18" bestFit="1" customWidth="1"/>
    <col min="8971" max="8971" width="16.5703125" style="18" customWidth="1"/>
    <col min="8972" max="8972" width="11.85546875" style="18" customWidth="1"/>
    <col min="8973" max="8973" width="10.42578125" style="18" bestFit="1" customWidth="1"/>
    <col min="8974" max="8974" width="5.7109375" style="18" customWidth="1"/>
    <col min="8975" max="9211" width="15.42578125" style="18"/>
    <col min="9212" max="9212" width="10.7109375" style="18" customWidth="1"/>
    <col min="9213" max="9213" width="32.5703125" style="18" customWidth="1"/>
    <col min="9214" max="9214" width="4.42578125" style="18" bestFit="1" customWidth="1"/>
    <col min="9215" max="9215" width="6.5703125" style="18" customWidth="1"/>
    <col min="9216" max="9216" width="9.7109375" style="18" customWidth="1"/>
    <col min="9217" max="9217" width="10.7109375" style="18" customWidth="1"/>
    <col min="9218" max="9218" width="7.7109375" style="18" customWidth="1"/>
    <col min="9219" max="9219" width="9.7109375" style="18" customWidth="1"/>
    <col min="9220" max="9220" width="10.7109375" style="18" customWidth="1"/>
    <col min="9221" max="9221" width="7.7109375" style="18" customWidth="1"/>
    <col min="9222" max="9222" width="9.7109375" style="18" customWidth="1"/>
    <col min="9223" max="9223" width="10.7109375" style="18" customWidth="1"/>
    <col min="9224" max="9224" width="7.7109375" style="18" customWidth="1"/>
    <col min="9225" max="9225" width="13" style="18" customWidth="1"/>
    <col min="9226" max="9226" width="15.28515625" style="18" bestFit="1" customWidth="1"/>
    <col min="9227" max="9227" width="16.5703125" style="18" customWidth="1"/>
    <col min="9228" max="9228" width="11.85546875" style="18" customWidth="1"/>
    <col min="9229" max="9229" width="10.42578125" style="18" bestFit="1" customWidth="1"/>
    <col min="9230" max="9230" width="5.7109375" style="18" customWidth="1"/>
    <col min="9231" max="9467" width="15.42578125" style="18"/>
    <col min="9468" max="9468" width="10.7109375" style="18" customWidth="1"/>
    <col min="9469" max="9469" width="32.5703125" style="18" customWidth="1"/>
    <col min="9470" max="9470" width="4.42578125" style="18" bestFit="1" customWidth="1"/>
    <col min="9471" max="9471" width="6.5703125" style="18" customWidth="1"/>
    <col min="9472" max="9472" width="9.7109375" style="18" customWidth="1"/>
    <col min="9473" max="9473" width="10.7109375" style="18" customWidth="1"/>
    <col min="9474" max="9474" width="7.7109375" style="18" customWidth="1"/>
    <col min="9475" max="9475" width="9.7109375" style="18" customWidth="1"/>
    <col min="9476" max="9476" width="10.7109375" style="18" customWidth="1"/>
    <col min="9477" max="9477" width="7.7109375" style="18" customWidth="1"/>
    <col min="9478" max="9478" width="9.7109375" style="18" customWidth="1"/>
    <col min="9479" max="9479" width="10.7109375" style="18" customWidth="1"/>
    <col min="9480" max="9480" width="7.7109375" style="18" customWidth="1"/>
    <col min="9481" max="9481" width="13" style="18" customWidth="1"/>
    <col min="9482" max="9482" width="15.28515625" style="18" bestFit="1" customWidth="1"/>
    <col min="9483" max="9483" width="16.5703125" style="18" customWidth="1"/>
    <col min="9484" max="9484" width="11.85546875" style="18" customWidth="1"/>
    <col min="9485" max="9485" width="10.42578125" style="18" bestFit="1" customWidth="1"/>
    <col min="9486" max="9486" width="5.7109375" style="18" customWidth="1"/>
    <col min="9487" max="9723" width="15.42578125" style="18"/>
    <col min="9724" max="9724" width="10.7109375" style="18" customWidth="1"/>
    <col min="9725" max="9725" width="32.5703125" style="18" customWidth="1"/>
    <col min="9726" max="9726" width="4.42578125" style="18" bestFit="1" customWidth="1"/>
    <col min="9727" max="9727" width="6.5703125" style="18" customWidth="1"/>
    <col min="9728" max="9728" width="9.7109375" style="18" customWidth="1"/>
    <col min="9729" max="9729" width="10.7109375" style="18" customWidth="1"/>
    <col min="9730" max="9730" width="7.7109375" style="18" customWidth="1"/>
    <col min="9731" max="9731" width="9.7109375" style="18" customWidth="1"/>
    <col min="9732" max="9732" width="10.7109375" style="18" customWidth="1"/>
    <col min="9733" max="9733" width="7.7109375" style="18" customWidth="1"/>
    <col min="9734" max="9734" width="9.7109375" style="18" customWidth="1"/>
    <col min="9735" max="9735" width="10.7109375" style="18" customWidth="1"/>
    <col min="9736" max="9736" width="7.7109375" style="18" customWidth="1"/>
    <col min="9737" max="9737" width="13" style="18" customWidth="1"/>
    <col min="9738" max="9738" width="15.28515625" style="18" bestFit="1" customWidth="1"/>
    <col min="9739" max="9739" width="16.5703125" style="18" customWidth="1"/>
    <col min="9740" max="9740" width="11.85546875" style="18" customWidth="1"/>
    <col min="9741" max="9741" width="10.42578125" style="18" bestFit="1" customWidth="1"/>
    <col min="9742" max="9742" width="5.7109375" style="18" customWidth="1"/>
    <col min="9743" max="9979" width="15.42578125" style="18"/>
    <col min="9980" max="9980" width="10.7109375" style="18" customWidth="1"/>
    <col min="9981" max="9981" width="32.5703125" style="18" customWidth="1"/>
    <col min="9982" max="9982" width="4.42578125" style="18" bestFit="1" customWidth="1"/>
    <col min="9983" max="9983" width="6.5703125" style="18" customWidth="1"/>
    <col min="9984" max="9984" width="9.7109375" style="18" customWidth="1"/>
    <col min="9985" max="9985" width="10.7109375" style="18" customWidth="1"/>
    <col min="9986" max="9986" width="7.7109375" style="18" customWidth="1"/>
    <col min="9987" max="9987" width="9.7109375" style="18" customWidth="1"/>
    <col min="9988" max="9988" width="10.7109375" style="18" customWidth="1"/>
    <col min="9989" max="9989" width="7.7109375" style="18" customWidth="1"/>
    <col min="9990" max="9990" width="9.7109375" style="18" customWidth="1"/>
    <col min="9991" max="9991" width="10.7109375" style="18" customWidth="1"/>
    <col min="9992" max="9992" width="7.7109375" style="18" customWidth="1"/>
    <col min="9993" max="9993" width="13" style="18" customWidth="1"/>
    <col min="9994" max="9994" width="15.28515625" style="18" bestFit="1" customWidth="1"/>
    <col min="9995" max="9995" width="16.5703125" style="18" customWidth="1"/>
    <col min="9996" max="9996" width="11.85546875" style="18" customWidth="1"/>
    <col min="9997" max="9997" width="10.42578125" style="18" bestFit="1" customWidth="1"/>
    <col min="9998" max="9998" width="5.7109375" style="18" customWidth="1"/>
    <col min="9999" max="10235" width="15.42578125" style="18"/>
    <col min="10236" max="10236" width="10.7109375" style="18" customWidth="1"/>
    <col min="10237" max="10237" width="32.5703125" style="18" customWidth="1"/>
    <col min="10238" max="10238" width="4.42578125" style="18" bestFit="1" customWidth="1"/>
    <col min="10239" max="10239" width="6.5703125" style="18" customWidth="1"/>
    <col min="10240" max="10240" width="9.7109375" style="18" customWidth="1"/>
    <col min="10241" max="10241" width="10.7109375" style="18" customWidth="1"/>
    <col min="10242" max="10242" width="7.7109375" style="18" customWidth="1"/>
    <col min="10243" max="10243" width="9.7109375" style="18" customWidth="1"/>
    <col min="10244" max="10244" width="10.7109375" style="18" customWidth="1"/>
    <col min="10245" max="10245" width="7.7109375" style="18" customWidth="1"/>
    <col min="10246" max="10246" width="9.7109375" style="18" customWidth="1"/>
    <col min="10247" max="10247" width="10.7109375" style="18" customWidth="1"/>
    <col min="10248" max="10248" width="7.7109375" style="18" customWidth="1"/>
    <col min="10249" max="10249" width="13" style="18" customWidth="1"/>
    <col min="10250" max="10250" width="15.28515625" style="18" bestFit="1" customWidth="1"/>
    <col min="10251" max="10251" width="16.5703125" style="18" customWidth="1"/>
    <col min="10252" max="10252" width="11.85546875" style="18" customWidth="1"/>
    <col min="10253" max="10253" width="10.42578125" style="18" bestFit="1" customWidth="1"/>
    <col min="10254" max="10254" width="5.7109375" style="18" customWidth="1"/>
    <col min="10255" max="10491" width="15.42578125" style="18"/>
    <col min="10492" max="10492" width="10.7109375" style="18" customWidth="1"/>
    <col min="10493" max="10493" width="32.5703125" style="18" customWidth="1"/>
    <col min="10494" max="10494" width="4.42578125" style="18" bestFit="1" customWidth="1"/>
    <col min="10495" max="10495" width="6.5703125" style="18" customWidth="1"/>
    <col min="10496" max="10496" width="9.7109375" style="18" customWidth="1"/>
    <col min="10497" max="10497" width="10.7109375" style="18" customWidth="1"/>
    <col min="10498" max="10498" width="7.7109375" style="18" customWidth="1"/>
    <col min="10499" max="10499" width="9.7109375" style="18" customWidth="1"/>
    <col min="10500" max="10500" width="10.7109375" style="18" customWidth="1"/>
    <col min="10501" max="10501" width="7.7109375" style="18" customWidth="1"/>
    <col min="10502" max="10502" width="9.7109375" style="18" customWidth="1"/>
    <col min="10503" max="10503" width="10.7109375" style="18" customWidth="1"/>
    <col min="10504" max="10504" width="7.7109375" style="18" customWidth="1"/>
    <col min="10505" max="10505" width="13" style="18" customWidth="1"/>
    <col min="10506" max="10506" width="15.28515625" style="18" bestFit="1" customWidth="1"/>
    <col min="10507" max="10507" width="16.5703125" style="18" customWidth="1"/>
    <col min="10508" max="10508" width="11.85546875" style="18" customWidth="1"/>
    <col min="10509" max="10509" width="10.42578125" style="18" bestFit="1" customWidth="1"/>
    <col min="10510" max="10510" width="5.7109375" style="18" customWidth="1"/>
    <col min="10511" max="10747" width="15.42578125" style="18"/>
    <col min="10748" max="10748" width="10.7109375" style="18" customWidth="1"/>
    <col min="10749" max="10749" width="32.5703125" style="18" customWidth="1"/>
    <col min="10750" max="10750" width="4.42578125" style="18" bestFit="1" customWidth="1"/>
    <col min="10751" max="10751" width="6.5703125" style="18" customWidth="1"/>
    <col min="10752" max="10752" width="9.7109375" style="18" customWidth="1"/>
    <col min="10753" max="10753" width="10.7109375" style="18" customWidth="1"/>
    <col min="10754" max="10754" width="7.7109375" style="18" customWidth="1"/>
    <col min="10755" max="10755" width="9.7109375" style="18" customWidth="1"/>
    <col min="10756" max="10756" width="10.7109375" style="18" customWidth="1"/>
    <col min="10757" max="10757" width="7.7109375" style="18" customWidth="1"/>
    <col min="10758" max="10758" width="9.7109375" style="18" customWidth="1"/>
    <col min="10759" max="10759" width="10.7109375" style="18" customWidth="1"/>
    <col min="10760" max="10760" width="7.7109375" style="18" customWidth="1"/>
    <col min="10761" max="10761" width="13" style="18" customWidth="1"/>
    <col min="10762" max="10762" width="15.28515625" style="18" bestFit="1" customWidth="1"/>
    <col min="10763" max="10763" width="16.5703125" style="18" customWidth="1"/>
    <col min="10764" max="10764" width="11.85546875" style="18" customWidth="1"/>
    <col min="10765" max="10765" width="10.42578125" style="18" bestFit="1" customWidth="1"/>
    <col min="10766" max="10766" width="5.7109375" style="18" customWidth="1"/>
    <col min="10767" max="11003" width="15.42578125" style="18"/>
    <col min="11004" max="11004" width="10.7109375" style="18" customWidth="1"/>
    <col min="11005" max="11005" width="32.5703125" style="18" customWidth="1"/>
    <col min="11006" max="11006" width="4.42578125" style="18" bestFit="1" customWidth="1"/>
    <col min="11007" max="11007" width="6.5703125" style="18" customWidth="1"/>
    <col min="11008" max="11008" width="9.7109375" style="18" customWidth="1"/>
    <col min="11009" max="11009" width="10.7109375" style="18" customWidth="1"/>
    <col min="11010" max="11010" width="7.7109375" style="18" customWidth="1"/>
    <col min="11011" max="11011" width="9.7109375" style="18" customWidth="1"/>
    <col min="11012" max="11012" width="10.7109375" style="18" customWidth="1"/>
    <col min="11013" max="11013" width="7.7109375" style="18" customWidth="1"/>
    <col min="11014" max="11014" width="9.7109375" style="18" customWidth="1"/>
    <col min="11015" max="11015" width="10.7109375" style="18" customWidth="1"/>
    <col min="11016" max="11016" width="7.7109375" style="18" customWidth="1"/>
    <col min="11017" max="11017" width="13" style="18" customWidth="1"/>
    <col min="11018" max="11018" width="15.28515625" style="18" bestFit="1" customWidth="1"/>
    <col min="11019" max="11019" width="16.5703125" style="18" customWidth="1"/>
    <col min="11020" max="11020" width="11.85546875" style="18" customWidth="1"/>
    <col min="11021" max="11021" width="10.42578125" style="18" bestFit="1" customWidth="1"/>
    <col min="11022" max="11022" width="5.7109375" style="18" customWidth="1"/>
    <col min="11023" max="11259" width="15.42578125" style="18"/>
    <col min="11260" max="11260" width="10.7109375" style="18" customWidth="1"/>
    <col min="11261" max="11261" width="32.5703125" style="18" customWidth="1"/>
    <col min="11262" max="11262" width="4.42578125" style="18" bestFit="1" customWidth="1"/>
    <col min="11263" max="11263" width="6.5703125" style="18" customWidth="1"/>
    <col min="11264" max="11264" width="9.7109375" style="18" customWidth="1"/>
    <col min="11265" max="11265" width="10.7109375" style="18" customWidth="1"/>
    <col min="11266" max="11266" width="7.7109375" style="18" customWidth="1"/>
    <col min="11267" max="11267" width="9.7109375" style="18" customWidth="1"/>
    <col min="11268" max="11268" width="10.7109375" style="18" customWidth="1"/>
    <col min="11269" max="11269" width="7.7109375" style="18" customWidth="1"/>
    <col min="11270" max="11270" width="9.7109375" style="18" customWidth="1"/>
    <col min="11271" max="11271" width="10.7109375" style="18" customWidth="1"/>
    <col min="11272" max="11272" width="7.7109375" style="18" customWidth="1"/>
    <col min="11273" max="11273" width="13" style="18" customWidth="1"/>
    <col min="11274" max="11274" width="15.28515625" style="18" bestFit="1" customWidth="1"/>
    <col min="11275" max="11275" width="16.5703125" style="18" customWidth="1"/>
    <col min="11276" max="11276" width="11.85546875" style="18" customWidth="1"/>
    <col min="11277" max="11277" width="10.42578125" style="18" bestFit="1" customWidth="1"/>
    <col min="11278" max="11278" width="5.7109375" style="18" customWidth="1"/>
    <col min="11279" max="11515" width="15.42578125" style="18"/>
    <col min="11516" max="11516" width="10.7109375" style="18" customWidth="1"/>
    <col min="11517" max="11517" width="32.5703125" style="18" customWidth="1"/>
    <col min="11518" max="11518" width="4.42578125" style="18" bestFit="1" customWidth="1"/>
    <col min="11519" max="11519" width="6.5703125" style="18" customWidth="1"/>
    <col min="11520" max="11520" width="9.7109375" style="18" customWidth="1"/>
    <col min="11521" max="11521" width="10.7109375" style="18" customWidth="1"/>
    <col min="11522" max="11522" width="7.7109375" style="18" customWidth="1"/>
    <col min="11523" max="11523" width="9.7109375" style="18" customWidth="1"/>
    <col min="11524" max="11524" width="10.7109375" style="18" customWidth="1"/>
    <col min="11525" max="11525" width="7.7109375" style="18" customWidth="1"/>
    <col min="11526" max="11526" width="9.7109375" style="18" customWidth="1"/>
    <col min="11527" max="11527" width="10.7109375" style="18" customWidth="1"/>
    <col min="11528" max="11528" width="7.7109375" style="18" customWidth="1"/>
    <col min="11529" max="11529" width="13" style="18" customWidth="1"/>
    <col min="11530" max="11530" width="15.28515625" style="18" bestFit="1" customWidth="1"/>
    <col min="11531" max="11531" width="16.5703125" style="18" customWidth="1"/>
    <col min="11532" max="11532" width="11.85546875" style="18" customWidth="1"/>
    <col min="11533" max="11533" width="10.42578125" style="18" bestFit="1" customWidth="1"/>
    <col min="11534" max="11534" width="5.7109375" style="18" customWidth="1"/>
    <col min="11535" max="11771" width="15.42578125" style="18"/>
    <col min="11772" max="11772" width="10.7109375" style="18" customWidth="1"/>
    <col min="11773" max="11773" width="32.5703125" style="18" customWidth="1"/>
    <col min="11774" max="11774" width="4.42578125" style="18" bestFit="1" customWidth="1"/>
    <col min="11775" max="11775" width="6.5703125" style="18" customWidth="1"/>
    <col min="11776" max="11776" width="9.7109375" style="18" customWidth="1"/>
    <col min="11777" max="11777" width="10.7109375" style="18" customWidth="1"/>
    <col min="11778" max="11778" width="7.7109375" style="18" customWidth="1"/>
    <col min="11779" max="11779" width="9.7109375" style="18" customWidth="1"/>
    <col min="11780" max="11780" width="10.7109375" style="18" customWidth="1"/>
    <col min="11781" max="11781" width="7.7109375" style="18" customWidth="1"/>
    <col min="11782" max="11782" width="9.7109375" style="18" customWidth="1"/>
    <col min="11783" max="11783" width="10.7109375" style="18" customWidth="1"/>
    <col min="11784" max="11784" width="7.7109375" style="18" customWidth="1"/>
    <col min="11785" max="11785" width="13" style="18" customWidth="1"/>
    <col min="11786" max="11786" width="15.28515625" style="18" bestFit="1" customWidth="1"/>
    <col min="11787" max="11787" width="16.5703125" style="18" customWidth="1"/>
    <col min="11788" max="11788" width="11.85546875" style="18" customWidth="1"/>
    <col min="11789" max="11789" width="10.42578125" style="18" bestFit="1" customWidth="1"/>
    <col min="11790" max="11790" width="5.7109375" style="18" customWidth="1"/>
    <col min="11791" max="12027" width="15.42578125" style="18"/>
    <col min="12028" max="12028" width="10.7109375" style="18" customWidth="1"/>
    <col min="12029" max="12029" width="32.5703125" style="18" customWidth="1"/>
    <col min="12030" max="12030" width="4.42578125" style="18" bestFit="1" customWidth="1"/>
    <col min="12031" max="12031" width="6.5703125" style="18" customWidth="1"/>
    <col min="12032" max="12032" width="9.7109375" style="18" customWidth="1"/>
    <col min="12033" max="12033" width="10.7109375" style="18" customWidth="1"/>
    <col min="12034" max="12034" width="7.7109375" style="18" customWidth="1"/>
    <col min="12035" max="12035" width="9.7109375" style="18" customWidth="1"/>
    <col min="12036" max="12036" width="10.7109375" style="18" customWidth="1"/>
    <col min="12037" max="12037" width="7.7109375" style="18" customWidth="1"/>
    <col min="12038" max="12038" width="9.7109375" style="18" customWidth="1"/>
    <col min="12039" max="12039" width="10.7109375" style="18" customWidth="1"/>
    <col min="12040" max="12040" width="7.7109375" style="18" customWidth="1"/>
    <col min="12041" max="12041" width="13" style="18" customWidth="1"/>
    <col min="12042" max="12042" width="15.28515625" style="18" bestFit="1" customWidth="1"/>
    <col min="12043" max="12043" width="16.5703125" style="18" customWidth="1"/>
    <col min="12044" max="12044" width="11.85546875" style="18" customWidth="1"/>
    <col min="12045" max="12045" width="10.42578125" style="18" bestFit="1" customWidth="1"/>
    <col min="12046" max="12046" width="5.7109375" style="18" customWidth="1"/>
    <col min="12047" max="12283" width="15.42578125" style="18"/>
    <col min="12284" max="12284" width="10.7109375" style="18" customWidth="1"/>
    <col min="12285" max="12285" width="32.5703125" style="18" customWidth="1"/>
    <col min="12286" max="12286" width="4.42578125" style="18" bestFit="1" customWidth="1"/>
    <col min="12287" max="12287" width="6.5703125" style="18" customWidth="1"/>
    <col min="12288" max="12288" width="9.7109375" style="18" customWidth="1"/>
    <col min="12289" max="12289" width="10.7109375" style="18" customWidth="1"/>
    <col min="12290" max="12290" width="7.7109375" style="18" customWidth="1"/>
    <col min="12291" max="12291" width="9.7109375" style="18" customWidth="1"/>
    <col min="12292" max="12292" width="10.7109375" style="18" customWidth="1"/>
    <col min="12293" max="12293" width="7.7109375" style="18" customWidth="1"/>
    <col min="12294" max="12294" width="9.7109375" style="18" customWidth="1"/>
    <col min="12295" max="12295" width="10.7109375" style="18" customWidth="1"/>
    <col min="12296" max="12296" width="7.7109375" style="18" customWidth="1"/>
    <col min="12297" max="12297" width="13" style="18" customWidth="1"/>
    <col min="12298" max="12298" width="15.28515625" style="18" bestFit="1" customWidth="1"/>
    <col min="12299" max="12299" width="16.5703125" style="18" customWidth="1"/>
    <col min="12300" max="12300" width="11.85546875" style="18" customWidth="1"/>
    <col min="12301" max="12301" width="10.42578125" style="18" bestFit="1" customWidth="1"/>
    <col min="12302" max="12302" width="5.7109375" style="18" customWidth="1"/>
    <col min="12303" max="12539" width="15.42578125" style="18"/>
    <col min="12540" max="12540" width="10.7109375" style="18" customWidth="1"/>
    <col min="12541" max="12541" width="32.5703125" style="18" customWidth="1"/>
    <col min="12542" max="12542" width="4.42578125" style="18" bestFit="1" customWidth="1"/>
    <col min="12543" max="12543" width="6.5703125" style="18" customWidth="1"/>
    <col min="12544" max="12544" width="9.7109375" style="18" customWidth="1"/>
    <col min="12545" max="12545" width="10.7109375" style="18" customWidth="1"/>
    <col min="12546" max="12546" width="7.7109375" style="18" customWidth="1"/>
    <col min="12547" max="12547" width="9.7109375" style="18" customWidth="1"/>
    <col min="12548" max="12548" width="10.7109375" style="18" customWidth="1"/>
    <col min="12549" max="12549" width="7.7109375" style="18" customWidth="1"/>
    <col min="12550" max="12550" width="9.7109375" style="18" customWidth="1"/>
    <col min="12551" max="12551" width="10.7109375" style="18" customWidth="1"/>
    <col min="12552" max="12552" width="7.7109375" style="18" customWidth="1"/>
    <col min="12553" max="12553" width="13" style="18" customWidth="1"/>
    <col min="12554" max="12554" width="15.28515625" style="18" bestFit="1" customWidth="1"/>
    <col min="12555" max="12555" width="16.5703125" style="18" customWidth="1"/>
    <col min="12556" max="12556" width="11.85546875" style="18" customWidth="1"/>
    <col min="12557" max="12557" width="10.42578125" style="18" bestFit="1" customWidth="1"/>
    <col min="12558" max="12558" width="5.7109375" style="18" customWidth="1"/>
    <col min="12559" max="12795" width="15.42578125" style="18"/>
    <col min="12796" max="12796" width="10.7109375" style="18" customWidth="1"/>
    <col min="12797" max="12797" width="32.5703125" style="18" customWidth="1"/>
    <col min="12798" max="12798" width="4.42578125" style="18" bestFit="1" customWidth="1"/>
    <col min="12799" max="12799" width="6.5703125" style="18" customWidth="1"/>
    <col min="12800" max="12800" width="9.7109375" style="18" customWidth="1"/>
    <col min="12801" max="12801" width="10.7109375" style="18" customWidth="1"/>
    <col min="12802" max="12802" width="7.7109375" style="18" customWidth="1"/>
    <col min="12803" max="12803" width="9.7109375" style="18" customWidth="1"/>
    <col min="12804" max="12804" width="10.7109375" style="18" customWidth="1"/>
    <col min="12805" max="12805" width="7.7109375" style="18" customWidth="1"/>
    <col min="12806" max="12806" width="9.7109375" style="18" customWidth="1"/>
    <col min="12807" max="12807" width="10.7109375" style="18" customWidth="1"/>
    <col min="12808" max="12808" width="7.7109375" style="18" customWidth="1"/>
    <col min="12809" max="12809" width="13" style="18" customWidth="1"/>
    <col min="12810" max="12810" width="15.28515625" style="18" bestFit="1" customWidth="1"/>
    <col min="12811" max="12811" width="16.5703125" style="18" customWidth="1"/>
    <col min="12812" max="12812" width="11.85546875" style="18" customWidth="1"/>
    <col min="12813" max="12813" width="10.42578125" style="18" bestFit="1" customWidth="1"/>
    <col min="12814" max="12814" width="5.7109375" style="18" customWidth="1"/>
    <col min="12815" max="13051" width="15.42578125" style="18"/>
    <col min="13052" max="13052" width="10.7109375" style="18" customWidth="1"/>
    <col min="13053" max="13053" width="32.5703125" style="18" customWidth="1"/>
    <col min="13054" max="13054" width="4.42578125" style="18" bestFit="1" customWidth="1"/>
    <col min="13055" max="13055" width="6.5703125" style="18" customWidth="1"/>
    <col min="13056" max="13056" width="9.7109375" style="18" customWidth="1"/>
    <col min="13057" max="13057" width="10.7109375" style="18" customWidth="1"/>
    <col min="13058" max="13058" width="7.7109375" style="18" customWidth="1"/>
    <col min="13059" max="13059" width="9.7109375" style="18" customWidth="1"/>
    <col min="13060" max="13060" width="10.7109375" style="18" customWidth="1"/>
    <col min="13061" max="13061" width="7.7109375" style="18" customWidth="1"/>
    <col min="13062" max="13062" width="9.7109375" style="18" customWidth="1"/>
    <col min="13063" max="13063" width="10.7109375" style="18" customWidth="1"/>
    <col min="13064" max="13064" width="7.7109375" style="18" customWidth="1"/>
    <col min="13065" max="13065" width="13" style="18" customWidth="1"/>
    <col min="13066" max="13066" width="15.28515625" style="18" bestFit="1" customWidth="1"/>
    <col min="13067" max="13067" width="16.5703125" style="18" customWidth="1"/>
    <col min="13068" max="13068" width="11.85546875" style="18" customWidth="1"/>
    <col min="13069" max="13069" width="10.42578125" style="18" bestFit="1" customWidth="1"/>
    <col min="13070" max="13070" width="5.7109375" style="18" customWidth="1"/>
    <col min="13071" max="13307" width="15.42578125" style="18"/>
    <col min="13308" max="13308" width="10.7109375" style="18" customWidth="1"/>
    <col min="13309" max="13309" width="32.5703125" style="18" customWidth="1"/>
    <col min="13310" max="13310" width="4.42578125" style="18" bestFit="1" customWidth="1"/>
    <col min="13311" max="13311" width="6.5703125" style="18" customWidth="1"/>
    <col min="13312" max="13312" width="9.7109375" style="18" customWidth="1"/>
    <col min="13313" max="13313" width="10.7109375" style="18" customWidth="1"/>
    <col min="13314" max="13314" width="7.7109375" style="18" customWidth="1"/>
    <col min="13315" max="13315" width="9.7109375" style="18" customWidth="1"/>
    <col min="13316" max="13316" width="10.7109375" style="18" customWidth="1"/>
    <col min="13317" max="13317" width="7.7109375" style="18" customWidth="1"/>
    <col min="13318" max="13318" width="9.7109375" style="18" customWidth="1"/>
    <col min="13319" max="13319" width="10.7109375" style="18" customWidth="1"/>
    <col min="13320" max="13320" width="7.7109375" style="18" customWidth="1"/>
    <col min="13321" max="13321" width="13" style="18" customWidth="1"/>
    <col min="13322" max="13322" width="15.28515625" style="18" bestFit="1" customWidth="1"/>
    <col min="13323" max="13323" width="16.5703125" style="18" customWidth="1"/>
    <col min="13324" max="13324" width="11.85546875" style="18" customWidth="1"/>
    <col min="13325" max="13325" width="10.42578125" style="18" bestFit="1" customWidth="1"/>
    <col min="13326" max="13326" width="5.7109375" style="18" customWidth="1"/>
    <col min="13327" max="13563" width="15.42578125" style="18"/>
    <col min="13564" max="13564" width="10.7109375" style="18" customWidth="1"/>
    <col min="13565" max="13565" width="32.5703125" style="18" customWidth="1"/>
    <col min="13566" max="13566" width="4.42578125" style="18" bestFit="1" customWidth="1"/>
    <col min="13567" max="13567" width="6.5703125" style="18" customWidth="1"/>
    <col min="13568" max="13568" width="9.7109375" style="18" customWidth="1"/>
    <col min="13569" max="13569" width="10.7109375" style="18" customWidth="1"/>
    <col min="13570" max="13570" width="7.7109375" style="18" customWidth="1"/>
    <col min="13571" max="13571" width="9.7109375" style="18" customWidth="1"/>
    <col min="13572" max="13572" width="10.7109375" style="18" customWidth="1"/>
    <col min="13573" max="13573" width="7.7109375" style="18" customWidth="1"/>
    <col min="13574" max="13574" width="9.7109375" style="18" customWidth="1"/>
    <col min="13575" max="13575" width="10.7109375" style="18" customWidth="1"/>
    <col min="13576" max="13576" width="7.7109375" style="18" customWidth="1"/>
    <col min="13577" max="13577" width="13" style="18" customWidth="1"/>
    <col min="13578" max="13578" width="15.28515625" style="18" bestFit="1" customWidth="1"/>
    <col min="13579" max="13579" width="16.5703125" style="18" customWidth="1"/>
    <col min="13580" max="13580" width="11.85546875" style="18" customWidth="1"/>
    <col min="13581" max="13581" width="10.42578125" style="18" bestFit="1" customWidth="1"/>
    <col min="13582" max="13582" width="5.7109375" style="18" customWidth="1"/>
    <col min="13583" max="13819" width="15.42578125" style="18"/>
    <col min="13820" max="13820" width="10.7109375" style="18" customWidth="1"/>
    <col min="13821" max="13821" width="32.5703125" style="18" customWidth="1"/>
    <col min="13822" max="13822" width="4.42578125" style="18" bestFit="1" customWidth="1"/>
    <col min="13823" max="13823" width="6.5703125" style="18" customWidth="1"/>
    <col min="13824" max="13824" width="9.7109375" style="18" customWidth="1"/>
    <col min="13825" max="13825" width="10.7109375" style="18" customWidth="1"/>
    <col min="13826" max="13826" width="7.7109375" style="18" customWidth="1"/>
    <col min="13827" max="13827" width="9.7109375" style="18" customWidth="1"/>
    <col min="13828" max="13828" width="10.7109375" style="18" customWidth="1"/>
    <col min="13829" max="13829" width="7.7109375" style="18" customWidth="1"/>
    <col min="13830" max="13830" width="9.7109375" style="18" customWidth="1"/>
    <col min="13831" max="13831" width="10.7109375" style="18" customWidth="1"/>
    <col min="13832" max="13832" width="7.7109375" style="18" customWidth="1"/>
    <col min="13833" max="13833" width="13" style="18" customWidth="1"/>
    <col min="13834" max="13834" width="15.28515625" style="18" bestFit="1" customWidth="1"/>
    <col min="13835" max="13835" width="16.5703125" style="18" customWidth="1"/>
    <col min="13836" max="13836" width="11.85546875" style="18" customWidth="1"/>
    <col min="13837" max="13837" width="10.42578125" style="18" bestFit="1" customWidth="1"/>
    <col min="13838" max="13838" width="5.7109375" style="18" customWidth="1"/>
    <col min="13839" max="14075" width="15.42578125" style="18"/>
    <col min="14076" max="14076" width="10.7109375" style="18" customWidth="1"/>
    <col min="14077" max="14077" width="32.5703125" style="18" customWidth="1"/>
    <col min="14078" max="14078" width="4.42578125" style="18" bestFit="1" customWidth="1"/>
    <col min="14079" max="14079" width="6.5703125" style="18" customWidth="1"/>
    <col min="14080" max="14080" width="9.7109375" style="18" customWidth="1"/>
    <col min="14081" max="14081" width="10.7109375" style="18" customWidth="1"/>
    <col min="14082" max="14082" width="7.7109375" style="18" customWidth="1"/>
    <col min="14083" max="14083" width="9.7109375" style="18" customWidth="1"/>
    <col min="14084" max="14084" width="10.7109375" style="18" customWidth="1"/>
    <col min="14085" max="14085" width="7.7109375" style="18" customWidth="1"/>
    <col min="14086" max="14086" width="9.7109375" style="18" customWidth="1"/>
    <col min="14087" max="14087" width="10.7109375" style="18" customWidth="1"/>
    <col min="14088" max="14088" width="7.7109375" style="18" customWidth="1"/>
    <col min="14089" max="14089" width="13" style="18" customWidth="1"/>
    <col min="14090" max="14090" width="15.28515625" style="18" bestFit="1" customWidth="1"/>
    <col min="14091" max="14091" width="16.5703125" style="18" customWidth="1"/>
    <col min="14092" max="14092" width="11.85546875" style="18" customWidth="1"/>
    <col min="14093" max="14093" width="10.42578125" style="18" bestFit="1" customWidth="1"/>
    <col min="14094" max="14094" width="5.7109375" style="18" customWidth="1"/>
    <col min="14095" max="14331" width="15.42578125" style="18"/>
    <col min="14332" max="14332" width="10.7109375" style="18" customWidth="1"/>
    <col min="14333" max="14333" width="32.5703125" style="18" customWidth="1"/>
    <col min="14334" max="14334" width="4.42578125" style="18" bestFit="1" customWidth="1"/>
    <col min="14335" max="14335" width="6.5703125" style="18" customWidth="1"/>
    <col min="14336" max="14336" width="9.7109375" style="18" customWidth="1"/>
    <col min="14337" max="14337" width="10.7109375" style="18" customWidth="1"/>
    <col min="14338" max="14338" width="7.7109375" style="18" customWidth="1"/>
    <col min="14339" max="14339" width="9.7109375" style="18" customWidth="1"/>
    <col min="14340" max="14340" width="10.7109375" style="18" customWidth="1"/>
    <col min="14341" max="14341" width="7.7109375" style="18" customWidth="1"/>
    <col min="14342" max="14342" width="9.7109375" style="18" customWidth="1"/>
    <col min="14343" max="14343" width="10.7109375" style="18" customWidth="1"/>
    <col min="14344" max="14344" width="7.7109375" style="18" customWidth="1"/>
    <col min="14345" max="14345" width="13" style="18" customWidth="1"/>
    <col min="14346" max="14346" width="15.28515625" style="18" bestFit="1" customWidth="1"/>
    <col min="14347" max="14347" width="16.5703125" style="18" customWidth="1"/>
    <col min="14348" max="14348" width="11.85546875" style="18" customWidth="1"/>
    <col min="14349" max="14349" width="10.42578125" style="18" bestFit="1" customWidth="1"/>
    <col min="14350" max="14350" width="5.7109375" style="18" customWidth="1"/>
    <col min="14351" max="14587" width="15.42578125" style="18"/>
    <col min="14588" max="14588" width="10.7109375" style="18" customWidth="1"/>
    <col min="14589" max="14589" width="32.5703125" style="18" customWidth="1"/>
    <col min="14590" max="14590" width="4.42578125" style="18" bestFit="1" customWidth="1"/>
    <col min="14591" max="14591" width="6.5703125" style="18" customWidth="1"/>
    <col min="14592" max="14592" width="9.7109375" style="18" customWidth="1"/>
    <col min="14593" max="14593" width="10.7109375" style="18" customWidth="1"/>
    <col min="14594" max="14594" width="7.7109375" style="18" customWidth="1"/>
    <col min="14595" max="14595" width="9.7109375" style="18" customWidth="1"/>
    <col min="14596" max="14596" width="10.7109375" style="18" customWidth="1"/>
    <col min="14597" max="14597" width="7.7109375" style="18" customWidth="1"/>
    <col min="14598" max="14598" width="9.7109375" style="18" customWidth="1"/>
    <col min="14599" max="14599" width="10.7109375" style="18" customWidth="1"/>
    <col min="14600" max="14600" width="7.7109375" style="18" customWidth="1"/>
    <col min="14601" max="14601" width="13" style="18" customWidth="1"/>
    <col min="14602" max="14602" width="15.28515625" style="18" bestFit="1" customWidth="1"/>
    <col min="14603" max="14603" width="16.5703125" style="18" customWidth="1"/>
    <col min="14604" max="14604" width="11.85546875" style="18" customWidth="1"/>
    <col min="14605" max="14605" width="10.42578125" style="18" bestFit="1" customWidth="1"/>
    <col min="14606" max="14606" width="5.7109375" style="18" customWidth="1"/>
    <col min="14607" max="14843" width="15.42578125" style="18"/>
    <col min="14844" max="14844" width="10.7109375" style="18" customWidth="1"/>
    <col min="14845" max="14845" width="32.5703125" style="18" customWidth="1"/>
    <col min="14846" max="14846" width="4.42578125" style="18" bestFit="1" customWidth="1"/>
    <col min="14847" max="14847" width="6.5703125" style="18" customWidth="1"/>
    <col min="14848" max="14848" width="9.7109375" style="18" customWidth="1"/>
    <col min="14849" max="14849" width="10.7109375" style="18" customWidth="1"/>
    <col min="14850" max="14850" width="7.7109375" style="18" customWidth="1"/>
    <col min="14851" max="14851" width="9.7109375" style="18" customWidth="1"/>
    <col min="14852" max="14852" width="10.7109375" style="18" customWidth="1"/>
    <col min="14853" max="14853" width="7.7109375" style="18" customWidth="1"/>
    <col min="14854" max="14854" width="9.7109375" style="18" customWidth="1"/>
    <col min="14855" max="14855" width="10.7109375" style="18" customWidth="1"/>
    <col min="14856" max="14856" width="7.7109375" style="18" customWidth="1"/>
    <col min="14857" max="14857" width="13" style="18" customWidth="1"/>
    <col min="14858" max="14858" width="15.28515625" style="18" bestFit="1" customWidth="1"/>
    <col min="14859" max="14859" width="16.5703125" style="18" customWidth="1"/>
    <col min="14860" max="14860" width="11.85546875" style="18" customWidth="1"/>
    <col min="14861" max="14861" width="10.42578125" style="18" bestFit="1" customWidth="1"/>
    <col min="14862" max="14862" width="5.7109375" style="18" customWidth="1"/>
    <col min="14863" max="15099" width="15.42578125" style="18"/>
    <col min="15100" max="15100" width="10.7109375" style="18" customWidth="1"/>
    <col min="15101" max="15101" width="32.5703125" style="18" customWidth="1"/>
    <col min="15102" max="15102" width="4.42578125" style="18" bestFit="1" customWidth="1"/>
    <col min="15103" max="15103" width="6.5703125" style="18" customWidth="1"/>
    <col min="15104" max="15104" width="9.7109375" style="18" customWidth="1"/>
    <col min="15105" max="15105" width="10.7109375" style="18" customWidth="1"/>
    <col min="15106" max="15106" width="7.7109375" style="18" customWidth="1"/>
    <col min="15107" max="15107" width="9.7109375" style="18" customWidth="1"/>
    <col min="15108" max="15108" width="10.7109375" style="18" customWidth="1"/>
    <col min="15109" max="15109" width="7.7109375" style="18" customWidth="1"/>
    <col min="15110" max="15110" width="9.7109375" style="18" customWidth="1"/>
    <col min="15111" max="15111" width="10.7109375" style="18" customWidth="1"/>
    <col min="15112" max="15112" width="7.7109375" style="18" customWidth="1"/>
    <col min="15113" max="15113" width="13" style="18" customWidth="1"/>
    <col min="15114" max="15114" width="15.28515625" style="18" bestFit="1" customWidth="1"/>
    <col min="15115" max="15115" width="16.5703125" style="18" customWidth="1"/>
    <col min="15116" max="15116" width="11.85546875" style="18" customWidth="1"/>
    <col min="15117" max="15117" width="10.42578125" style="18" bestFit="1" customWidth="1"/>
    <col min="15118" max="15118" width="5.7109375" style="18" customWidth="1"/>
    <col min="15119" max="15355" width="15.42578125" style="18"/>
    <col min="15356" max="15356" width="10.7109375" style="18" customWidth="1"/>
    <col min="15357" max="15357" width="32.5703125" style="18" customWidth="1"/>
    <col min="15358" max="15358" width="4.42578125" style="18" bestFit="1" customWidth="1"/>
    <col min="15359" max="15359" width="6.5703125" style="18" customWidth="1"/>
    <col min="15360" max="15360" width="9.7109375" style="18" customWidth="1"/>
    <col min="15361" max="15361" width="10.7109375" style="18" customWidth="1"/>
    <col min="15362" max="15362" width="7.7109375" style="18" customWidth="1"/>
    <col min="15363" max="15363" width="9.7109375" style="18" customWidth="1"/>
    <col min="15364" max="15364" width="10.7109375" style="18" customWidth="1"/>
    <col min="15365" max="15365" width="7.7109375" style="18" customWidth="1"/>
    <col min="15366" max="15366" width="9.7109375" style="18" customWidth="1"/>
    <col min="15367" max="15367" width="10.7109375" style="18" customWidth="1"/>
    <col min="15368" max="15368" width="7.7109375" style="18" customWidth="1"/>
    <col min="15369" max="15369" width="13" style="18" customWidth="1"/>
    <col min="15370" max="15370" width="15.28515625" style="18" bestFit="1" customWidth="1"/>
    <col min="15371" max="15371" width="16.5703125" style="18" customWidth="1"/>
    <col min="15372" max="15372" width="11.85546875" style="18" customWidth="1"/>
    <col min="15373" max="15373" width="10.42578125" style="18" bestFit="1" customWidth="1"/>
    <col min="15374" max="15374" width="5.7109375" style="18" customWidth="1"/>
    <col min="15375" max="15611" width="15.42578125" style="18"/>
    <col min="15612" max="15612" width="10.7109375" style="18" customWidth="1"/>
    <col min="15613" max="15613" width="32.5703125" style="18" customWidth="1"/>
    <col min="15614" max="15614" width="4.42578125" style="18" bestFit="1" customWidth="1"/>
    <col min="15615" max="15615" width="6.5703125" style="18" customWidth="1"/>
    <col min="15616" max="15616" width="9.7109375" style="18" customWidth="1"/>
    <col min="15617" max="15617" width="10.7109375" style="18" customWidth="1"/>
    <col min="15618" max="15618" width="7.7109375" style="18" customWidth="1"/>
    <col min="15619" max="15619" width="9.7109375" style="18" customWidth="1"/>
    <col min="15620" max="15620" width="10.7109375" style="18" customWidth="1"/>
    <col min="15621" max="15621" width="7.7109375" style="18" customWidth="1"/>
    <col min="15622" max="15622" width="9.7109375" style="18" customWidth="1"/>
    <col min="15623" max="15623" width="10.7109375" style="18" customWidth="1"/>
    <col min="15624" max="15624" width="7.7109375" style="18" customWidth="1"/>
    <col min="15625" max="15625" width="13" style="18" customWidth="1"/>
    <col min="15626" max="15626" width="15.28515625" style="18" bestFit="1" customWidth="1"/>
    <col min="15627" max="15627" width="16.5703125" style="18" customWidth="1"/>
    <col min="15628" max="15628" width="11.85546875" style="18" customWidth="1"/>
    <col min="15629" max="15629" width="10.42578125" style="18" bestFit="1" customWidth="1"/>
    <col min="15630" max="15630" width="5.7109375" style="18" customWidth="1"/>
    <col min="15631" max="15867" width="15.42578125" style="18"/>
    <col min="15868" max="15868" width="10.7109375" style="18" customWidth="1"/>
    <col min="15869" max="15869" width="32.5703125" style="18" customWidth="1"/>
    <col min="15870" max="15870" width="4.42578125" style="18" bestFit="1" customWidth="1"/>
    <col min="15871" max="15871" width="6.5703125" style="18" customWidth="1"/>
    <col min="15872" max="15872" width="9.7109375" style="18" customWidth="1"/>
    <col min="15873" max="15873" width="10.7109375" style="18" customWidth="1"/>
    <col min="15874" max="15874" width="7.7109375" style="18" customWidth="1"/>
    <col min="15875" max="15875" width="9.7109375" style="18" customWidth="1"/>
    <col min="15876" max="15876" width="10.7109375" style="18" customWidth="1"/>
    <col min="15877" max="15877" width="7.7109375" style="18" customWidth="1"/>
    <col min="15878" max="15878" width="9.7109375" style="18" customWidth="1"/>
    <col min="15879" max="15879" width="10.7109375" style="18" customWidth="1"/>
    <col min="15880" max="15880" width="7.7109375" style="18" customWidth="1"/>
    <col min="15881" max="15881" width="13" style="18" customWidth="1"/>
    <col min="15882" max="15882" width="15.28515625" style="18" bestFit="1" customWidth="1"/>
    <col min="15883" max="15883" width="16.5703125" style="18" customWidth="1"/>
    <col min="15884" max="15884" width="11.85546875" style="18" customWidth="1"/>
    <col min="15885" max="15885" width="10.42578125" style="18" bestFit="1" customWidth="1"/>
    <col min="15886" max="15886" width="5.7109375" style="18" customWidth="1"/>
    <col min="15887" max="16123" width="15.42578125" style="18"/>
    <col min="16124" max="16124" width="10.7109375" style="18" customWidth="1"/>
    <col min="16125" max="16125" width="32.5703125" style="18" customWidth="1"/>
    <col min="16126" max="16126" width="4.42578125" style="18" bestFit="1" customWidth="1"/>
    <col min="16127" max="16127" width="6.5703125" style="18" customWidth="1"/>
    <col min="16128" max="16128" width="9.7109375" style="18" customWidth="1"/>
    <col min="16129" max="16129" width="10.7109375" style="18" customWidth="1"/>
    <col min="16130" max="16130" width="7.7109375" style="18" customWidth="1"/>
    <col min="16131" max="16131" width="9.7109375" style="18" customWidth="1"/>
    <col min="16132" max="16132" width="10.7109375" style="18" customWidth="1"/>
    <col min="16133" max="16133" width="7.7109375" style="18" customWidth="1"/>
    <col min="16134" max="16134" width="9.7109375" style="18" customWidth="1"/>
    <col min="16135" max="16135" width="10.7109375" style="18" customWidth="1"/>
    <col min="16136" max="16136" width="7.7109375" style="18" customWidth="1"/>
    <col min="16137" max="16137" width="13" style="18" customWidth="1"/>
    <col min="16138" max="16138" width="15.28515625" style="18" bestFit="1" customWidth="1"/>
    <col min="16139" max="16139" width="16.5703125" style="18" customWidth="1"/>
    <col min="16140" max="16140" width="11.85546875" style="18" customWidth="1"/>
    <col min="16141" max="16141" width="10.42578125" style="18" bestFit="1" customWidth="1"/>
    <col min="16142" max="16142" width="5.7109375" style="18" customWidth="1"/>
    <col min="16143" max="16384" width="15.42578125" style="18"/>
  </cols>
  <sheetData>
    <row r="1" spans="1:10" ht="15" customHeight="1" x14ac:dyDescent="0.2">
      <c r="A1" s="422" t="s">
        <v>127</v>
      </c>
      <c r="B1" s="422"/>
      <c r="C1" s="422"/>
      <c r="D1" s="422"/>
      <c r="E1" s="422"/>
      <c r="F1" s="422"/>
      <c r="G1" s="422"/>
      <c r="H1" s="422"/>
      <c r="I1" s="422"/>
      <c r="J1" s="422"/>
    </row>
    <row r="2" spans="1:10" ht="15" customHeight="1" x14ac:dyDescent="0.2">
      <c r="A2" s="179" t="s">
        <v>47</v>
      </c>
      <c r="B2" s="179" t="s">
        <v>121</v>
      </c>
      <c r="C2" s="179" t="s">
        <v>128</v>
      </c>
      <c r="D2" s="179" t="s">
        <v>96</v>
      </c>
      <c r="E2" s="179" t="s">
        <v>17</v>
      </c>
      <c r="F2" s="179" t="s">
        <v>18</v>
      </c>
      <c r="G2" s="179" t="s">
        <v>120</v>
      </c>
      <c r="H2" s="179" t="s">
        <v>122</v>
      </c>
      <c r="I2" s="179" t="s">
        <v>130</v>
      </c>
      <c r="J2" s="179" t="s">
        <v>123</v>
      </c>
    </row>
    <row r="3" spans="1:10" ht="101.25" x14ac:dyDescent="0.2">
      <c r="A3" s="183" t="s">
        <v>107</v>
      </c>
      <c r="B3" s="183">
        <v>1</v>
      </c>
      <c r="C3" s="183" t="str">
        <f>_xlfn.CONCAT(A3,"-",B3)</f>
        <v>COT-001-1</v>
      </c>
      <c r="D3" s="135" t="str">
        <f>VLOOKUP(A3,COTAÇÕES!$A:$N,2,0)</f>
        <v>REFLETOR DE LED 400W LINEAR PARA CAMPO | QUADRA IP68 FLOOD LIGHT - DIRECIONÁVEL</v>
      </c>
      <c r="E3" s="136" t="str">
        <f>VLOOKUP(A3,COTAÇÕES!$A:$N,3,0)</f>
        <v>UND</v>
      </c>
      <c r="F3" s="137">
        <f>VLOOKUP(A3,COTAÇÕES!$A:$N,4,0)</f>
        <v>1</v>
      </c>
      <c r="G3" s="184" t="s">
        <v>125</v>
      </c>
      <c r="H3" s="182" t="s">
        <v>126</v>
      </c>
      <c r="I3" s="180">
        <f>389.99+47.54</f>
        <v>437.53000000000003</v>
      </c>
      <c r="J3" s="181">
        <v>45093</v>
      </c>
    </row>
    <row r="4" spans="1:10" ht="15" customHeight="1" x14ac:dyDescent="0.2">
      <c r="A4" s="18"/>
      <c r="B4" s="18"/>
      <c r="C4" s="18"/>
    </row>
    <row r="5" spans="1:10" ht="15" customHeight="1" x14ac:dyDescent="0.2">
      <c r="A5" s="18"/>
      <c r="B5" s="18"/>
      <c r="C5" s="18"/>
    </row>
    <row r="6" spans="1:10" ht="15" customHeight="1" x14ac:dyDescent="0.2">
      <c r="A6" s="18"/>
      <c r="B6" s="18"/>
      <c r="C6" s="18"/>
    </row>
    <row r="7" spans="1:10" ht="15" customHeight="1" x14ac:dyDescent="0.2">
      <c r="A7" s="18"/>
      <c r="B7" s="18"/>
      <c r="C7" s="18"/>
    </row>
    <row r="8" spans="1:10" ht="15" customHeight="1" x14ac:dyDescent="0.2">
      <c r="A8" s="18"/>
      <c r="B8" s="18"/>
      <c r="C8" s="18"/>
    </row>
    <row r="9" spans="1:10" ht="15" customHeight="1" x14ac:dyDescent="0.2">
      <c r="A9" s="18"/>
      <c r="B9" s="18"/>
      <c r="C9" s="18"/>
    </row>
    <row r="10" spans="1:10" ht="15" customHeight="1" x14ac:dyDescent="0.2">
      <c r="A10" s="18"/>
      <c r="B10" s="18"/>
      <c r="C10" s="18"/>
    </row>
    <row r="11" spans="1:10" ht="15" customHeight="1" x14ac:dyDescent="0.2">
      <c r="A11" s="18"/>
      <c r="B11" s="18"/>
      <c r="C11" s="18"/>
    </row>
    <row r="12" spans="1:10" ht="15" customHeight="1" x14ac:dyDescent="0.2">
      <c r="A12" s="18"/>
      <c r="B12" s="18"/>
      <c r="C12" s="18"/>
    </row>
    <row r="13" spans="1:10" ht="15" customHeight="1" x14ac:dyDescent="0.2">
      <c r="A13" s="18"/>
      <c r="B13" s="18"/>
      <c r="C13" s="18"/>
    </row>
    <row r="14" spans="1:10" ht="15" customHeight="1" x14ac:dyDescent="0.2">
      <c r="A14" s="18"/>
      <c r="B14" s="18"/>
      <c r="C14" s="18"/>
    </row>
    <row r="15" spans="1:10" ht="15" customHeight="1" x14ac:dyDescent="0.2">
      <c r="A15" s="18"/>
      <c r="B15" s="18"/>
      <c r="C15" s="18"/>
    </row>
    <row r="16" spans="1:10" ht="15" customHeight="1" x14ac:dyDescent="0.2">
      <c r="A16" s="18"/>
      <c r="B16" s="18"/>
      <c r="C16" s="18"/>
    </row>
    <row r="17" s="18" customFormat="1" ht="15" customHeight="1" x14ac:dyDescent="0.2"/>
    <row r="18" s="18" customFormat="1" ht="15" customHeight="1" x14ac:dyDescent="0.2"/>
    <row r="19" s="18" customFormat="1" ht="15" customHeight="1" x14ac:dyDescent="0.2"/>
    <row r="20" s="18" customFormat="1" ht="15" customHeight="1" x14ac:dyDescent="0.2"/>
    <row r="21" s="18" customFormat="1" ht="15" customHeight="1" x14ac:dyDescent="0.2"/>
    <row r="22" s="18" customFormat="1" ht="15" customHeight="1" x14ac:dyDescent="0.2"/>
    <row r="23" s="18" customFormat="1" ht="15" customHeight="1" x14ac:dyDescent="0.2"/>
    <row r="24" s="18" customFormat="1" ht="15" customHeight="1" x14ac:dyDescent="0.2"/>
    <row r="25" s="18" customFormat="1" ht="15" customHeight="1" x14ac:dyDescent="0.2"/>
    <row r="26" s="18" customFormat="1" ht="15" customHeight="1" x14ac:dyDescent="0.2"/>
    <row r="27" s="18" customFormat="1" ht="15" customHeight="1" x14ac:dyDescent="0.2"/>
    <row r="28" s="18" customFormat="1" ht="15" customHeight="1" x14ac:dyDescent="0.2"/>
    <row r="29" s="18" customFormat="1" ht="15" customHeight="1" x14ac:dyDescent="0.2"/>
    <row r="30" s="18" customFormat="1" ht="15" customHeight="1" x14ac:dyDescent="0.2"/>
    <row r="31" s="18" customFormat="1" ht="15" customHeight="1" x14ac:dyDescent="0.2"/>
    <row r="32" s="18" customFormat="1" ht="15" customHeight="1" x14ac:dyDescent="0.2"/>
    <row r="33" spans="1:10" ht="15" customHeight="1" x14ac:dyDescent="0.2">
      <c r="A33" s="179" t="s">
        <v>47</v>
      </c>
      <c r="B33" s="179" t="s">
        <v>121</v>
      </c>
      <c r="C33" s="179" t="s">
        <v>128</v>
      </c>
      <c r="D33" s="179" t="s">
        <v>96</v>
      </c>
      <c r="E33" s="179" t="s">
        <v>17</v>
      </c>
      <c r="F33" s="179" t="s">
        <v>18</v>
      </c>
      <c r="G33" s="179" t="s">
        <v>120</v>
      </c>
      <c r="H33" s="179" t="s">
        <v>122</v>
      </c>
      <c r="I33" s="179" t="s">
        <v>130</v>
      </c>
      <c r="J33" s="179" t="s">
        <v>123</v>
      </c>
    </row>
    <row r="34" spans="1:10" ht="22.5" x14ac:dyDescent="0.2">
      <c r="A34" s="183" t="s">
        <v>107</v>
      </c>
      <c r="B34" s="183">
        <v>2</v>
      </c>
      <c r="C34" s="183" t="str">
        <f>_xlfn.CONCAT(A34,"-",B34)</f>
        <v>COT-001-2</v>
      </c>
      <c r="D34" s="135" t="str">
        <f>VLOOKUP(A34,COTAÇÕES!$A:$N,2,0)</f>
        <v>REFLETOR DE LED 400W LINEAR PARA CAMPO | QUADRA IP68 FLOOD LIGHT - DIRECIONÁVEL</v>
      </c>
      <c r="E34" s="136" t="str">
        <f>VLOOKUP(A34,COTAÇÕES!$A:$N,3,0)</f>
        <v>UND</v>
      </c>
      <c r="F34" s="137">
        <f>VLOOKUP(A34,COTAÇÕES!$A:$N,4,0)</f>
        <v>1</v>
      </c>
      <c r="G34" s="184"/>
      <c r="H34" s="182"/>
      <c r="I34" s="180"/>
      <c r="J34" s="181"/>
    </row>
    <row r="35" spans="1:10" ht="15" customHeight="1" x14ac:dyDescent="0.2">
      <c r="A35" s="18"/>
      <c r="B35" s="18"/>
      <c r="C35" s="18"/>
    </row>
    <row r="36" spans="1:10" ht="15" customHeight="1" x14ac:dyDescent="0.2">
      <c r="A36" s="18"/>
      <c r="B36" s="18"/>
      <c r="C36" s="18"/>
    </row>
    <row r="37" spans="1:10" ht="15" customHeight="1" x14ac:dyDescent="0.2">
      <c r="A37" s="18"/>
      <c r="B37" s="18"/>
      <c r="C37" s="18"/>
    </row>
    <row r="38" spans="1:10" ht="15" customHeight="1" x14ac:dyDescent="0.2">
      <c r="A38" s="18"/>
      <c r="B38" s="18"/>
      <c r="C38" s="18"/>
    </row>
    <row r="39" spans="1:10" ht="15" customHeight="1" x14ac:dyDescent="0.2">
      <c r="A39" s="18"/>
      <c r="B39" s="18"/>
      <c r="C39" s="18"/>
    </row>
    <row r="40" spans="1:10" ht="15" customHeight="1" x14ac:dyDescent="0.2">
      <c r="A40" s="18"/>
      <c r="B40" s="18"/>
      <c r="C40" s="18"/>
    </row>
    <row r="41" spans="1:10" ht="15" customHeight="1" x14ac:dyDescent="0.2">
      <c r="A41" s="18"/>
      <c r="B41" s="18"/>
      <c r="C41" s="18"/>
    </row>
    <row r="42" spans="1:10" ht="15" customHeight="1" x14ac:dyDescent="0.2">
      <c r="A42" s="18"/>
      <c r="B42" s="18"/>
      <c r="C42" s="18"/>
    </row>
    <row r="43" spans="1:10" ht="15" customHeight="1" x14ac:dyDescent="0.2">
      <c r="A43" s="18"/>
      <c r="B43" s="18"/>
      <c r="C43" s="18"/>
    </row>
    <row r="44" spans="1:10" ht="15" customHeight="1" x14ac:dyDescent="0.2">
      <c r="A44" s="18"/>
      <c r="B44" s="18"/>
      <c r="C44" s="18"/>
    </row>
    <row r="45" spans="1:10" ht="15" customHeight="1" x14ac:dyDescent="0.2">
      <c r="A45" s="18"/>
      <c r="B45" s="18"/>
      <c r="C45" s="18"/>
    </row>
    <row r="46" spans="1:10" ht="15" customHeight="1" x14ac:dyDescent="0.2">
      <c r="A46" s="18"/>
      <c r="B46" s="18"/>
      <c r="C46" s="18"/>
    </row>
    <row r="47" spans="1:10" ht="15" customHeight="1" x14ac:dyDescent="0.2">
      <c r="A47" s="18"/>
      <c r="B47" s="18"/>
      <c r="C47" s="18"/>
    </row>
    <row r="48" spans="1:10" ht="15" customHeight="1" x14ac:dyDescent="0.2">
      <c r="A48" s="18"/>
      <c r="B48" s="18"/>
      <c r="C48" s="18"/>
    </row>
    <row r="49" s="18" customFormat="1" ht="15" customHeight="1" x14ac:dyDescent="0.2"/>
    <row r="50" s="18" customFormat="1" ht="15" customHeight="1" x14ac:dyDescent="0.2"/>
    <row r="51" s="18" customFormat="1" ht="15" customHeight="1" x14ac:dyDescent="0.2"/>
    <row r="52" s="18" customFormat="1" ht="15" customHeight="1" x14ac:dyDescent="0.2"/>
    <row r="53" s="18" customFormat="1" ht="15" customHeight="1" x14ac:dyDescent="0.2"/>
    <row r="54" s="18" customFormat="1" ht="15" customHeight="1" x14ac:dyDescent="0.2"/>
    <row r="55" s="18" customFormat="1" ht="15" customHeight="1" x14ac:dyDescent="0.2"/>
    <row r="56" s="18" customFormat="1" ht="15" customHeight="1" x14ac:dyDescent="0.2"/>
    <row r="57" s="18" customFormat="1" ht="15" customHeight="1" x14ac:dyDescent="0.2"/>
    <row r="58" s="18" customFormat="1" ht="15" customHeight="1" x14ac:dyDescent="0.2"/>
    <row r="59" s="18" customFormat="1" ht="15" customHeight="1" x14ac:dyDescent="0.2"/>
    <row r="60" s="18" customFormat="1" ht="15" customHeight="1" x14ac:dyDescent="0.2"/>
    <row r="61" s="18" customFormat="1" ht="15" customHeight="1" x14ac:dyDescent="0.2"/>
    <row r="62" s="18" customFormat="1" ht="15" customHeight="1" x14ac:dyDescent="0.2"/>
    <row r="63" s="18" customFormat="1" ht="15" customHeight="1" x14ac:dyDescent="0.2"/>
    <row r="64" s="18" customFormat="1" ht="15" customHeight="1" x14ac:dyDescent="0.2"/>
    <row r="65" s="18" customFormat="1" ht="15" customHeight="1" x14ac:dyDescent="0.2"/>
    <row r="66" s="18" customFormat="1" ht="15" customHeight="1" x14ac:dyDescent="0.2"/>
    <row r="67" s="18" customFormat="1" ht="15" customHeight="1" x14ac:dyDescent="0.2"/>
    <row r="68" s="18" customFormat="1" ht="15" customHeight="1" x14ac:dyDescent="0.2"/>
    <row r="69" s="18" customFormat="1" ht="15" customHeight="1" x14ac:dyDescent="0.2"/>
    <row r="70" s="18" customFormat="1" ht="15" customHeight="1" x14ac:dyDescent="0.2"/>
    <row r="71" s="18" customFormat="1" ht="15" customHeight="1" x14ac:dyDescent="0.2"/>
    <row r="72" s="18" customFormat="1" ht="15" customHeight="1" x14ac:dyDescent="0.2"/>
    <row r="73" s="18" customFormat="1" ht="15" customHeight="1" x14ac:dyDescent="0.2"/>
    <row r="74" s="18" customFormat="1" ht="15" customHeight="1" x14ac:dyDescent="0.2"/>
    <row r="75" s="18" customFormat="1" ht="15" customHeight="1" x14ac:dyDescent="0.2"/>
    <row r="76" s="18" customFormat="1" ht="15" customHeight="1" x14ac:dyDescent="0.2"/>
    <row r="77" s="18" customFormat="1" ht="15" customHeight="1" x14ac:dyDescent="0.2"/>
    <row r="78" s="18" customFormat="1" ht="15" customHeight="1" x14ac:dyDescent="0.2"/>
    <row r="79" s="18" customFormat="1" ht="15" customHeight="1" x14ac:dyDescent="0.2"/>
    <row r="80" s="18" customFormat="1" ht="15" customHeight="1" x14ac:dyDescent="0.2"/>
    <row r="81" s="18" customFormat="1" ht="15" customHeight="1" x14ac:dyDescent="0.2"/>
    <row r="82" s="18" customFormat="1" ht="15" customHeight="1" x14ac:dyDescent="0.2"/>
    <row r="83" s="18" customFormat="1" ht="15" customHeight="1" x14ac:dyDescent="0.2"/>
    <row r="84" s="18" customFormat="1" ht="15" customHeight="1" x14ac:dyDescent="0.2"/>
    <row r="85" s="18" customFormat="1" ht="15" customHeight="1" x14ac:dyDescent="0.2"/>
    <row r="86" s="18" customFormat="1" ht="15" customHeight="1" x14ac:dyDescent="0.2"/>
    <row r="87" s="18" customFormat="1" ht="15.75" customHeight="1" x14ac:dyDescent="0.2"/>
    <row r="88" s="18" customFormat="1" ht="15.75" customHeight="1" x14ac:dyDescent="0.2"/>
    <row r="89" s="18" customFormat="1" ht="15.75" customHeight="1" x14ac:dyDescent="0.2"/>
    <row r="90" s="18" customFormat="1" ht="15.75" customHeight="1" x14ac:dyDescent="0.2"/>
    <row r="91" s="18" customFormat="1" ht="15.75" customHeight="1" x14ac:dyDescent="0.2"/>
    <row r="92" s="18" customFormat="1" ht="15.75" customHeight="1" x14ac:dyDescent="0.2"/>
    <row r="93" s="18" customFormat="1" ht="15.75" customHeight="1" x14ac:dyDescent="0.2"/>
    <row r="94" s="18" customFormat="1" ht="15.75" customHeight="1" x14ac:dyDescent="0.2"/>
    <row r="95" s="18" customFormat="1" ht="15.75" customHeight="1" x14ac:dyDescent="0.2"/>
    <row r="96" s="18" customFormat="1" ht="15.75" customHeight="1" x14ac:dyDescent="0.2"/>
    <row r="97" s="18" customFormat="1" ht="15.75" customHeight="1" x14ac:dyDescent="0.2"/>
    <row r="98" s="18" customFormat="1" ht="15.75" customHeight="1" x14ac:dyDescent="0.2"/>
    <row r="99" s="18" customFormat="1" ht="15.75" customHeight="1" x14ac:dyDescent="0.2"/>
    <row r="100" s="18" customFormat="1" ht="15.75" customHeight="1" x14ac:dyDescent="0.2"/>
    <row r="101" s="18" customFormat="1" ht="15.75" customHeight="1" x14ac:dyDescent="0.2"/>
    <row r="102" s="18" customFormat="1" ht="15.75" customHeight="1" x14ac:dyDescent="0.2"/>
    <row r="103" s="18" customFormat="1" ht="15.75" customHeight="1" x14ac:dyDescent="0.2"/>
    <row r="104" s="18" customFormat="1" ht="15.75" customHeight="1" x14ac:dyDescent="0.2"/>
    <row r="105" s="18" customFormat="1" ht="15.75" customHeight="1" x14ac:dyDescent="0.2"/>
    <row r="106" s="18" customFormat="1" ht="15.75" customHeight="1" x14ac:dyDescent="0.2"/>
    <row r="107" s="18" customFormat="1" ht="15.75" customHeight="1" x14ac:dyDescent="0.2"/>
  </sheetData>
  <mergeCells count="1">
    <mergeCell ref="A1:J1"/>
  </mergeCells>
  <hyperlinks>
    <hyperlink ref="H3" r:id="rId1" xr:uid="{E81E0568-F240-4569-85F4-1E5C8B9CBC08}"/>
  </hyperlinks>
  <pageMargins left="0.7" right="0.7" top="0.75" bottom="0.75" header="0.3" footer="0.3"/>
  <pageSetup paperSize="9" scale="65" fitToHeight="0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7</vt:i4>
      </vt:variant>
    </vt:vector>
  </HeadingPairs>
  <TitlesOfParts>
    <vt:vector size="13" baseType="lpstr">
      <vt:lpstr>RES</vt:lpstr>
      <vt:lpstr>ORÇ</vt:lpstr>
      <vt:lpstr>CRON</vt:lpstr>
      <vt:lpstr>COMPS.</vt:lpstr>
      <vt:lpstr>COTAÇÕES</vt:lpstr>
      <vt:lpstr>COT-AUX</vt:lpstr>
      <vt:lpstr>COMPS.!Area_de_impressao</vt:lpstr>
      <vt:lpstr>COTAÇÕES!Area_de_impressao</vt:lpstr>
      <vt:lpstr>'COT-AUX'!Area_de_impressao</vt:lpstr>
      <vt:lpstr>CRON!Area_de_impressao</vt:lpstr>
      <vt:lpstr>ORÇ!Area_de_impressao</vt:lpstr>
      <vt:lpstr>RES!Area_de_impressao</vt:lpstr>
      <vt:lpstr>ORÇ!Titulos_de_impressao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SERP PMCOL M1</dc:creator>
  <cp:lastModifiedBy>SEMOB PMA</cp:lastModifiedBy>
  <cp:lastPrinted>2025-06-17T12:12:57Z</cp:lastPrinted>
  <dcterms:created xsi:type="dcterms:W3CDTF">2022-07-05T20:26:48Z</dcterms:created>
  <dcterms:modified xsi:type="dcterms:W3CDTF">2025-06-30T19:08:21Z</dcterms:modified>
</cp:coreProperties>
</file>